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9"/>
  <workbookPr autoCompressPictures="0"/>
  <mc:AlternateContent xmlns:mc="http://schemas.openxmlformats.org/markup-compatibility/2006">
    <mc:Choice Requires="x15">
      <x15ac:absPath xmlns:x15ac="http://schemas.microsoft.com/office/spreadsheetml/2010/11/ac" url="/Users/michaelmuther/Desktop/"/>
    </mc:Choice>
  </mc:AlternateContent>
  <xr:revisionPtr revIDLastSave="0" documentId="13_ncr:1_{62708F72-D282-864A-9FDA-D3A31D946656}" xr6:coauthVersionLast="36" xr6:coauthVersionMax="36" xr10:uidLastSave="{00000000-0000-0000-0000-000000000000}"/>
  <bookViews>
    <workbookView xWindow="0" yWindow="460" windowWidth="25280" windowHeight="16320" activeTab="1" xr2:uid="{00000000-000D-0000-FFFF-FFFF00000000}"/>
  </bookViews>
  <sheets>
    <sheet name="Ovulation Dummy" sheetId="2" state="hidden" r:id="rId1"/>
    <sheet name="Eisprungkalender" sheetId="1" r:id="rId2"/>
  </sheets>
  <definedNames>
    <definedName name="Courses">'Ovulation Dummy'!$B$3:$B$32</definedName>
    <definedName name="_xlnm.Print_Area" localSheetId="1">Eisprungkalender!$B$1:$X$51</definedName>
    <definedName name="Event">'Ovulation Dummy'!$D$3:$D$32</definedName>
    <definedName name="Holiday">'Ovulation Dummy'!$C$3:$C$32</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B1" i="1" l="1"/>
  <c r="A1" i="2"/>
  <c r="C1" i="2" s="1"/>
  <c r="D1" i="2" s="1"/>
  <c r="R45" i="1"/>
  <c r="S45" i="1" s="1"/>
  <c r="T45" i="1" s="1"/>
  <c r="U45" i="1" s="1"/>
  <c r="V45" i="1" s="1"/>
  <c r="W45" i="1" s="1"/>
  <c r="X45" i="1" s="1"/>
  <c r="R46" i="1" s="1"/>
  <c r="S46" i="1" s="1"/>
  <c r="T46" i="1" s="1"/>
  <c r="U46" i="1" s="1"/>
  <c r="V46" i="1" s="1"/>
  <c r="W46" i="1" s="1"/>
  <c r="X46" i="1" s="1"/>
  <c r="R47" i="1" s="1"/>
  <c r="S47" i="1" s="1"/>
  <c r="T47" i="1" s="1"/>
  <c r="U47" i="1" s="1"/>
  <c r="V47" i="1" s="1"/>
  <c r="W47" i="1" s="1"/>
  <c r="X47" i="1" s="1"/>
  <c r="R48" i="1" s="1"/>
  <c r="S48" i="1" s="1"/>
  <c r="T48" i="1" s="1"/>
  <c r="U48" i="1" s="1"/>
  <c r="V48" i="1" s="1"/>
  <c r="W48" i="1" s="1"/>
  <c r="X48" i="1" s="1"/>
  <c r="R49" i="1" s="1"/>
  <c r="S49" i="1" s="1"/>
  <c r="T49" i="1" s="1"/>
  <c r="U49" i="1" s="1"/>
  <c r="V49" i="1" s="1"/>
  <c r="W49" i="1" s="1"/>
  <c r="X49" i="1" s="1"/>
  <c r="R50" i="1" s="1"/>
  <c r="S50" i="1" s="1"/>
  <c r="J45" i="1"/>
  <c r="K45" i="1" s="1"/>
  <c r="L45" i="1" s="1"/>
  <c r="M45" i="1" s="1"/>
  <c r="N45" i="1" s="1"/>
  <c r="O45" i="1" s="1"/>
  <c r="P45" i="1" s="1"/>
  <c r="J46" i="1" s="1"/>
  <c r="K46" i="1" s="1"/>
  <c r="L46" i="1" s="1"/>
  <c r="M46" i="1" s="1"/>
  <c r="N46" i="1" s="1"/>
  <c r="O46" i="1" s="1"/>
  <c r="P46" i="1" s="1"/>
  <c r="J47" i="1" s="1"/>
  <c r="K47" i="1" s="1"/>
  <c r="L47" i="1" s="1"/>
  <c r="M47" i="1" s="1"/>
  <c r="N47" i="1" s="1"/>
  <c r="O47" i="1" s="1"/>
  <c r="P47" i="1" s="1"/>
  <c r="J48" i="1" s="1"/>
  <c r="K48" i="1" s="1"/>
  <c r="L48" i="1" s="1"/>
  <c r="M48" i="1" s="1"/>
  <c r="N48" i="1" s="1"/>
  <c r="O48" i="1" s="1"/>
  <c r="P48" i="1" s="1"/>
  <c r="J49" i="1" s="1"/>
  <c r="K49" i="1" s="1"/>
  <c r="L49" i="1" s="1"/>
  <c r="M49" i="1" s="1"/>
  <c r="N49" i="1" s="1"/>
  <c r="O49" i="1" s="1"/>
  <c r="P49" i="1" s="1"/>
  <c r="J50" i="1" s="1"/>
  <c r="K50" i="1" s="1"/>
  <c r="B45" i="1"/>
  <c r="C45" i="1" s="1"/>
  <c r="D45" i="1" s="1"/>
  <c r="E45" i="1" s="1"/>
  <c r="F45" i="1"/>
  <c r="G45" i="1" s="1"/>
  <c r="H45" i="1" s="1"/>
  <c r="B46" i="1" s="1"/>
  <c r="C46" i="1" s="1"/>
  <c r="D46" i="1" s="1"/>
  <c r="E46" i="1" s="1"/>
  <c r="F46" i="1" s="1"/>
  <c r="G46" i="1" s="1"/>
  <c r="H46" i="1" s="1"/>
  <c r="B47" i="1" s="1"/>
  <c r="C47" i="1" s="1"/>
  <c r="D47" i="1" s="1"/>
  <c r="E47" i="1" s="1"/>
  <c r="F47" i="1" s="1"/>
  <c r="G47" i="1" s="1"/>
  <c r="H47" i="1" s="1"/>
  <c r="B48" i="1" s="1"/>
  <c r="C48" i="1" s="1"/>
  <c r="D48" i="1" s="1"/>
  <c r="E48" i="1" s="1"/>
  <c r="F48" i="1" s="1"/>
  <c r="G48" i="1" s="1"/>
  <c r="H48" i="1" s="1"/>
  <c r="B49" i="1" s="1"/>
  <c r="C49" i="1" s="1"/>
  <c r="D49" i="1" s="1"/>
  <c r="E49" i="1" s="1"/>
  <c r="F49" i="1" s="1"/>
  <c r="G49" i="1" s="1"/>
  <c r="H49" i="1" s="1"/>
  <c r="B50" i="1" s="1"/>
  <c r="C50" i="1" s="1"/>
  <c r="R36" i="1"/>
  <c r="S36" i="1" s="1"/>
  <c r="T36" i="1" s="1"/>
  <c r="U36" i="1" s="1"/>
  <c r="V36" i="1" s="1"/>
  <c r="W36" i="1" s="1"/>
  <c r="X36" i="1" s="1"/>
  <c r="R37" i="1" s="1"/>
  <c r="S37" i="1" s="1"/>
  <c r="T37" i="1" s="1"/>
  <c r="U37" i="1" s="1"/>
  <c r="V37" i="1" s="1"/>
  <c r="W37" i="1" s="1"/>
  <c r="X37" i="1" s="1"/>
  <c r="R38" i="1" s="1"/>
  <c r="S38" i="1" s="1"/>
  <c r="T38" i="1" s="1"/>
  <c r="U38" i="1" s="1"/>
  <c r="V38" i="1" s="1"/>
  <c r="W38" i="1" s="1"/>
  <c r="X38" i="1" s="1"/>
  <c r="R39" i="1" s="1"/>
  <c r="S39" i="1" s="1"/>
  <c r="T39" i="1" s="1"/>
  <c r="U39" i="1" s="1"/>
  <c r="V39" i="1" s="1"/>
  <c r="W39" i="1" s="1"/>
  <c r="X39" i="1" s="1"/>
  <c r="R40" i="1" s="1"/>
  <c r="S40" i="1" s="1"/>
  <c r="T40" i="1" s="1"/>
  <c r="U40" i="1" s="1"/>
  <c r="V40" i="1" s="1"/>
  <c r="W40" i="1" s="1"/>
  <c r="X40" i="1" s="1"/>
  <c r="R41" i="1" s="1"/>
  <c r="S41" i="1" s="1"/>
  <c r="J36" i="1"/>
  <c r="K36" i="1" s="1"/>
  <c r="L36" i="1" s="1"/>
  <c r="M36" i="1" s="1"/>
  <c r="N36" i="1" s="1"/>
  <c r="O36" i="1" s="1"/>
  <c r="P36" i="1" s="1"/>
  <c r="J37" i="1" s="1"/>
  <c r="K37" i="1" s="1"/>
  <c r="L37" i="1" s="1"/>
  <c r="M37" i="1" s="1"/>
  <c r="N37" i="1" s="1"/>
  <c r="O37" i="1" s="1"/>
  <c r="P37" i="1" s="1"/>
  <c r="J38" i="1" s="1"/>
  <c r="K38" i="1" s="1"/>
  <c r="L38" i="1" s="1"/>
  <c r="M38" i="1" s="1"/>
  <c r="N38" i="1" s="1"/>
  <c r="O38" i="1" s="1"/>
  <c r="P38" i="1" s="1"/>
  <c r="J39" i="1" s="1"/>
  <c r="K39" i="1" s="1"/>
  <c r="L39" i="1" s="1"/>
  <c r="M39" i="1" s="1"/>
  <c r="N39" i="1" s="1"/>
  <c r="O39" i="1" s="1"/>
  <c r="P39" i="1" s="1"/>
  <c r="J40" i="1" s="1"/>
  <c r="K40" i="1" s="1"/>
  <c r="L40" i="1" s="1"/>
  <c r="M40" i="1" s="1"/>
  <c r="N40" i="1" s="1"/>
  <c r="O40" i="1" s="1"/>
  <c r="P40" i="1" s="1"/>
  <c r="J41" i="1" s="1"/>
  <c r="K41" i="1" s="1"/>
  <c r="B36" i="1"/>
  <c r="C36" i="1"/>
  <c r="D36" i="1"/>
  <c r="E36" i="1" s="1"/>
  <c r="F36" i="1" s="1"/>
  <c r="G36" i="1" s="1"/>
  <c r="H36" i="1" s="1"/>
  <c r="B37" i="1" s="1"/>
  <c r="C37" i="1" s="1"/>
  <c r="D37" i="1" s="1"/>
  <c r="E37" i="1" s="1"/>
  <c r="F37" i="1" s="1"/>
  <c r="G37" i="1" s="1"/>
  <c r="H37" i="1" s="1"/>
  <c r="B38" i="1" s="1"/>
  <c r="C38" i="1" s="1"/>
  <c r="D38" i="1" s="1"/>
  <c r="E38" i="1" s="1"/>
  <c r="F38" i="1" s="1"/>
  <c r="G38" i="1" s="1"/>
  <c r="H38" i="1" s="1"/>
  <c r="B39" i="1" s="1"/>
  <c r="C39" i="1" s="1"/>
  <c r="D39" i="1" s="1"/>
  <c r="E39" i="1" s="1"/>
  <c r="F39" i="1" s="1"/>
  <c r="G39" i="1" s="1"/>
  <c r="H39" i="1" s="1"/>
  <c r="B40" i="1" s="1"/>
  <c r="C40" i="1" s="1"/>
  <c r="D40" i="1" s="1"/>
  <c r="E40" i="1" s="1"/>
  <c r="F40" i="1" s="1"/>
  <c r="G40" i="1" s="1"/>
  <c r="H40" i="1" s="1"/>
  <c r="B41" i="1" s="1"/>
  <c r="C41" i="1" s="1"/>
  <c r="R27" i="1"/>
  <c r="S27" i="1" s="1"/>
  <c r="T27" i="1" s="1"/>
  <c r="U27" i="1" s="1"/>
  <c r="V27" i="1" s="1"/>
  <c r="W27" i="1" s="1"/>
  <c r="X27" i="1" s="1"/>
  <c r="R28" i="1" s="1"/>
  <c r="S28" i="1" s="1"/>
  <c r="T28" i="1" s="1"/>
  <c r="U28" i="1" s="1"/>
  <c r="V28" i="1" s="1"/>
  <c r="W28" i="1" s="1"/>
  <c r="X28" i="1" s="1"/>
  <c r="R29" i="1" s="1"/>
  <c r="S29" i="1" s="1"/>
  <c r="T29" i="1" s="1"/>
  <c r="U29" i="1" s="1"/>
  <c r="V29" i="1" s="1"/>
  <c r="W29" i="1" s="1"/>
  <c r="X29" i="1" s="1"/>
  <c r="R30" i="1" s="1"/>
  <c r="S30" i="1" s="1"/>
  <c r="T30" i="1" s="1"/>
  <c r="U30" i="1" s="1"/>
  <c r="V30" i="1" s="1"/>
  <c r="W30" i="1" s="1"/>
  <c r="X30" i="1" s="1"/>
  <c r="R31" i="1" s="1"/>
  <c r="S31" i="1" s="1"/>
  <c r="T31" i="1" s="1"/>
  <c r="U31" i="1" s="1"/>
  <c r="V31" i="1" s="1"/>
  <c r="W31" i="1" s="1"/>
  <c r="X31" i="1" s="1"/>
  <c r="R32" i="1" s="1"/>
  <c r="S32" i="1" s="1"/>
  <c r="J27" i="1"/>
  <c r="K27" i="1" s="1"/>
  <c r="L27" i="1" s="1"/>
  <c r="M27" i="1" s="1"/>
  <c r="N27" i="1" s="1"/>
  <c r="O27" i="1" s="1"/>
  <c r="P27" i="1" s="1"/>
  <c r="J28" i="1" s="1"/>
  <c r="K28" i="1" s="1"/>
  <c r="L28" i="1" s="1"/>
  <c r="M28" i="1" s="1"/>
  <c r="N28" i="1" s="1"/>
  <c r="O28" i="1" s="1"/>
  <c r="P28" i="1" s="1"/>
  <c r="J29" i="1" s="1"/>
  <c r="K29" i="1" s="1"/>
  <c r="L29" i="1" s="1"/>
  <c r="M29" i="1" s="1"/>
  <c r="N29" i="1" s="1"/>
  <c r="O29" i="1" s="1"/>
  <c r="P29" i="1" s="1"/>
  <c r="J30" i="1" s="1"/>
  <c r="K30" i="1" s="1"/>
  <c r="L30" i="1" s="1"/>
  <c r="M30" i="1" s="1"/>
  <c r="N30" i="1" s="1"/>
  <c r="O30" i="1" s="1"/>
  <c r="P30" i="1" s="1"/>
  <c r="J31" i="1" s="1"/>
  <c r="K31" i="1" s="1"/>
  <c r="L31" i="1" s="1"/>
  <c r="M31" i="1" s="1"/>
  <c r="N31" i="1" s="1"/>
  <c r="O31" i="1" s="1"/>
  <c r="P31" i="1" s="1"/>
  <c r="J32" i="1" s="1"/>
  <c r="K32" i="1" s="1"/>
  <c r="B27" i="1"/>
  <c r="C27" i="1"/>
  <c r="D27" i="1"/>
  <c r="E27" i="1" s="1"/>
  <c r="F27" i="1" s="1"/>
  <c r="G27" i="1" s="1"/>
  <c r="H27" i="1" s="1"/>
  <c r="B28" i="1" s="1"/>
  <c r="C28" i="1" s="1"/>
  <c r="D28" i="1" s="1"/>
  <c r="E28" i="1" s="1"/>
  <c r="F28" i="1" s="1"/>
  <c r="G28" i="1" s="1"/>
  <c r="H28" i="1" s="1"/>
  <c r="B29" i="1" s="1"/>
  <c r="C29" i="1" s="1"/>
  <c r="D29" i="1" s="1"/>
  <c r="E29" i="1" s="1"/>
  <c r="F29" i="1" s="1"/>
  <c r="G29" i="1" s="1"/>
  <c r="H29" i="1" s="1"/>
  <c r="B30" i="1" s="1"/>
  <c r="C30" i="1" s="1"/>
  <c r="D30" i="1" s="1"/>
  <c r="E30" i="1" s="1"/>
  <c r="F30" i="1" s="1"/>
  <c r="G30" i="1" s="1"/>
  <c r="H30" i="1" s="1"/>
  <c r="B31" i="1" s="1"/>
  <c r="C31" i="1" s="1"/>
  <c r="D31" i="1" s="1"/>
  <c r="E31" i="1" s="1"/>
  <c r="F31" i="1" s="1"/>
  <c r="G31" i="1" s="1"/>
  <c r="H31" i="1" s="1"/>
  <c r="B32" i="1" s="1"/>
  <c r="C32" i="1" s="1"/>
  <c r="R18" i="1"/>
  <c r="S18" i="1" s="1"/>
  <c r="T18" i="1" s="1"/>
  <c r="U18" i="1" s="1"/>
  <c r="V18" i="1" s="1"/>
  <c r="W18" i="1" s="1"/>
  <c r="X18" i="1" s="1"/>
  <c r="R19" i="1" s="1"/>
  <c r="S19" i="1" s="1"/>
  <c r="T19" i="1" s="1"/>
  <c r="U19" i="1" s="1"/>
  <c r="V19" i="1" s="1"/>
  <c r="W19" i="1" s="1"/>
  <c r="X19" i="1" s="1"/>
  <c r="R20" i="1" s="1"/>
  <c r="S20" i="1" s="1"/>
  <c r="T20" i="1" s="1"/>
  <c r="U20" i="1" s="1"/>
  <c r="V20" i="1" s="1"/>
  <c r="W20" i="1" s="1"/>
  <c r="X20" i="1" s="1"/>
  <c r="R21" i="1" s="1"/>
  <c r="S21" i="1" s="1"/>
  <c r="T21" i="1" s="1"/>
  <c r="U21" i="1" s="1"/>
  <c r="V21" i="1" s="1"/>
  <c r="W21" i="1" s="1"/>
  <c r="X21" i="1" s="1"/>
  <c r="R22" i="1" s="1"/>
  <c r="S22" i="1" s="1"/>
  <c r="T22" i="1" s="1"/>
  <c r="U22" i="1" s="1"/>
  <c r="V22" i="1" s="1"/>
  <c r="W22" i="1" s="1"/>
  <c r="X22" i="1" s="1"/>
  <c r="R23" i="1" s="1"/>
  <c r="S23" i="1" s="1"/>
  <c r="J18" i="1"/>
  <c r="K18" i="1" s="1"/>
  <c r="L18" i="1" s="1"/>
  <c r="M18" i="1" s="1"/>
  <c r="N18" i="1" s="1"/>
  <c r="O18" i="1" s="1"/>
  <c r="P18" i="1" s="1"/>
  <c r="J19" i="1" s="1"/>
  <c r="K19" i="1" s="1"/>
  <c r="L19" i="1" s="1"/>
  <c r="M19" i="1" s="1"/>
  <c r="N19" i="1" s="1"/>
  <c r="O19" i="1" s="1"/>
  <c r="P19" i="1" s="1"/>
  <c r="J20" i="1" s="1"/>
  <c r="K20" i="1" s="1"/>
  <c r="L20" i="1" s="1"/>
  <c r="M20" i="1" s="1"/>
  <c r="N20" i="1" s="1"/>
  <c r="O20" i="1" s="1"/>
  <c r="P20" i="1" s="1"/>
  <c r="J21" i="1" s="1"/>
  <c r="K21" i="1" s="1"/>
  <c r="L21" i="1" s="1"/>
  <c r="M21" i="1" s="1"/>
  <c r="N21" i="1" s="1"/>
  <c r="O21" i="1" s="1"/>
  <c r="P21" i="1" s="1"/>
  <c r="J22" i="1" s="1"/>
  <c r="K22" i="1" s="1"/>
  <c r="L22" i="1" s="1"/>
  <c r="M22" i="1" s="1"/>
  <c r="N22" i="1" s="1"/>
  <c r="O22" i="1" s="1"/>
  <c r="P22" i="1" s="1"/>
  <c r="J23" i="1" s="1"/>
  <c r="K23" i="1" s="1"/>
  <c r="B18" i="1"/>
  <c r="C18" i="1" s="1"/>
  <c r="D18" i="1" s="1"/>
  <c r="E18" i="1" s="1"/>
  <c r="F18" i="1" s="1"/>
  <c r="G18" i="1" s="1"/>
  <c r="H18" i="1" s="1"/>
  <c r="B19" i="1" s="1"/>
  <c r="C19" i="1" s="1"/>
  <c r="D19" i="1" s="1"/>
  <c r="E19" i="1" s="1"/>
  <c r="F19" i="1" s="1"/>
  <c r="G19" i="1" s="1"/>
  <c r="H19" i="1" s="1"/>
  <c r="B20" i="1" s="1"/>
  <c r="C20" i="1" s="1"/>
  <c r="D20" i="1" s="1"/>
  <c r="E20" i="1" s="1"/>
  <c r="F20" i="1" s="1"/>
  <c r="G20" i="1" s="1"/>
  <c r="H20" i="1" s="1"/>
  <c r="B21" i="1" s="1"/>
  <c r="C21" i="1" s="1"/>
  <c r="D21" i="1" s="1"/>
  <c r="E21" i="1" s="1"/>
  <c r="F21" i="1" s="1"/>
  <c r="G21" i="1" s="1"/>
  <c r="H21" i="1" s="1"/>
  <c r="B22" i="1" s="1"/>
  <c r="C22" i="1" s="1"/>
  <c r="D22" i="1" s="1"/>
  <c r="E22" i="1" s="1"/>
  <c r="F22" i="1" s="1"/>
  <c r="G22" i="1" s="1"/>
  <c r="H22" i="1" s="1"/>
  <c r="B23" i="1" s="1"/>
  <c r="C23" i="1" s="1"/>
  <c r="J17" i="1"/>
  <c r="R17" i="1"/>
  <c r="B26" i="1" s="1"/>
  <c r="J26" i="1" s="1"/>
  <c r="R26" i="1" s="1"/>
  <c r="B35" i="1" s="1"/>
  <c r="J35" i="1"/>
  <c r="R35" i="1" s="1"/>
  <c r="B44" i="1" s="1"/>
  <c r="J44" i="1"/>
  <c r="R44" i="1" s="1"/>
  <c r="K17" i="1"/>
  <c r="S17" i="1"/>
  <c r="C26" i="1"/>
  <c r="K26" i="1" s="1"/>
  <c r="S26" i="1" s="1"/>
  <c r="C35" i="1" s="1"/>
  <c r="K35" i="1" s="1"/>
  <c r="S35" i="1" s="1"/>
  <c r="C44" i="1" s="1"/>
  <c r="K44" i="1" s="1"/>
  <c r="S44" i="1" s="1"/>
  <c r="W50" i="1"/>
  <c r="O50" i="1"/>
  <c r="G50" i="1"/>
  <c r="W41" i="1"/>
  <c r="O41" i="1"/>
  <c r="G41" i="1"/>
  <c r="W32" i="1"/>
  <c r="O32" i="1"/>
  <c r="G32" i="1"/>
  <c r="W23" i="1"/>
  <c r="O23" i="1"/>
  <c r="G23" i="1"/>
  <c r="L17" i="1"/>
  <c r="T17" i="1" s="1"/>
  <c r="D26" i="1" s="1"/>
  <c r="L26" i="1" s="1"/>
  <c r="T26" i="1" s="1"/>
  <c r="D35" i="1" s="1"/>
  <c r="L35" i="1" s="1"/>
  <c r="T35" i="1" s="1"/>
  <c r="D44" i="1" s="1"/>
  <c r="L44" i="1" s="1"/>
  <c r="T44" i="1" s="1"/>
  <c r="M17" i="1"/>
  <c r="U17" i="1"/>
  <c r="E26" i="1"/>
  <c r="M26" i="1" s="1"/>
  <c r="U26" i="1"/>
  <c r="E35" i="1"/>
  <c r="M35" i="1" s="1"/>
  <c r="U35" i="1" s="1"/>
  <c r="E44" i="1" s="1"/>
  <c r="M44" i="1"/>
  <c r="U44" i="1"/>
  <c r="N17" i="1"/>
  <c r="V17" i="1" s="1"/>
  <c r="F26" i="1" s="1"/>
  <c r="N26" i="1"/>
  <c r="V26" i="1" s="1"/>
  <c r="F35" i="1" s="1"/>
  <c r="N35" i="1" s="1"/>
  <c r="V35" i="1" s="1"/>
  <c r="F44" i="1" s="1"/>
  <c r="N44" i="1" s="1"/>
  <c r="V44" i="1" s="1"/>
  <c r="P17" i="1"/>
  <c r="X17" i="1"/>
  <c r="H26" i="1" s="1"/>
  <c r="P26" i="1" s="1"/>
  <c r="X26" i="1" s="1"/>
  <c r="H35" i="1" s="1"/>
  <c r="P35" i="1" s="1"/>
  <c r="X35" i="1" s="1"/>
  <c r="H44" i="1" s="1"/>
  <c r="P44" i="1" s="1"/>
  <c r="X44" i="1" s="1"/>
  <c r="O17" i="1"/>
  <c r="W17" i="1"/>
  <c r="G26" i="1" s="1"/>
  <c r="O26" i="1"/>
  <c r="W26" i="1" s="1"/>
  <c r="G35" i="1" s="1"/>
  <c r="O35" i="1" s="1"/>
  <c r="W35" i="1" s="1"/>
  <c r="G44" i="1" s="1"/>
  <c r="O44" i="1" s="1"/>
  <c r="W44" i="1" s="1"/>
  <c r="C3" i="2" l="1"/>
  <c r="C4" i="2" l="1"/>
  <c r="D3" i="2"/>
  <c r="C5" i="2" l="1"/>
  <c r="D4" i="2"/>
  <c r="C6" i="2" l="1"/>
  <c r="D5" i="2"/>
  <c r="D6" i="2" l="1"/>
  <c r="C7" i="2"/>
  <c r="C8" i="2" l="1"/>
  <c r="D7" i="2"/>
  <c r="C9" i="2" l="1"/>
  <c r="D8" i="2"/>
  <c r="C10" i="2" l="1"/>
  <c r="D9" i="2"/>
  <c r="C11" i="2" l="1"/>
  <c r="D10" i="2"/>
  <c r="C12" i="2" l="1"/>
  <c r="D11" i="2"/>
  <c r="D12" i="2" l="1"/>
  <c r="C13" i="2"/>
  <c r="D13" i="2" l="1"/>
  <c r="C14" i="2"/>
  <c r="C15" i="2" l="1"/>
  <c r="D14" i="2"/>
  <c r="C16" i="2" l="1"/>
  <c r="D15" i="2"/>
  <c r="D16" i="2" l="1"/>
  <c r="C17" i="2"/>
  <c r="D17" i="2" l="1"/>
  <c r="C18" i="2"/>
  <c r="C19" i="2" l="1"/>
  <c r="D18" i="2"/>
  <c r="C20" i="2" l="1"/>
  <c r="D19" i="2"/>
  <c r="D20" i="2" l="1"/>
  <c r="C21" i="2"/>
  <c r="D21" i="2" l="1"/>
  <c r="C22" i="2"/>
  <c r="D22" i="2" l="1"/>
  <c r="C23" i="2"/>
  <c r="C24" i="2" l="1"/>
  <c r="D23" i="2"/>
  <c r="D24" i="2" l="1"/>
  <c r="C25" i="2"/>
  <c r="D25" i="2" l="1"/>
  <c r="C26" i="2"/>
  <c r="C27" i="2" l="1"/>
  <c r="D26" i="2"/>
  <c r="C28" i="2" l="1"/>
  <c r="D27" i="2"/>
  <c r="D28" i="2" l="1"/>
  <c r="C29" i="2"/>
  <c r="D29" i="2" l="1"/>
  <c r="C30" i="2"/>
  <c r="D30" i="2" l="1"/>
  <c r="C31" i="2"/>
  <c r="C32" i="2" l="1"/>
  <c r="D32" i="2" s="1"/>
  <c r="D3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Muther</author>
  </authors>
  <commentList>
    <comment ref="B11" authorId="0" shapeId="0" xr:uid="{00000000-0006-0000-0100-000001000000}">
      <text>
        <r>
          <rPr>
            <sz val="14"/>
            <color indexed="81"/>
            <rFont val="Arial"/>
          </rPr>
          <t>Die luteal Phase ist die zweite Phase des Monatszyklus, während dessen der Körper für Schwangerschaft sich vorbereitet. 
Klassisch dauert die luteal Phase zwischen 12 und 16 Tagen, wenn 14 Tage das allgemeinste sind.</t>
        </r>
      </text>
    </comment>
  </commentList>
</comments>
</file>

<file path=xl/sharedStrings.xml><?xml version="1.0" encoding="utf-8"?>
<sst xmlns="http://schemas.openxmlformats.org/spreadsheetml/2006/main" count="35" uniqueCount="33">
  <si>
    <t>APRIL</t>
  </si>
  <si>
    <t>AUGUST</t>
  </si>
  <si>
    <t>SEPTEMBER</t>
  </si>
  <si>
    <t>NOVEMBER</t>
  </si>
  <si>
    <t>days</t>
  </si>
  <si>
    <t>Beginning Date</t>
  </si>
  <si>
    <t>Most Fertile Date</t>
  </si>
  <si>
    <t>Spare</t>
  </si>
  <si>
    <t>Mo</t>
  </si>
  <si>
    <t>Di</t>
  </si>
  <si>
    <t>Mi</t>
  </si>
  <si>
    <t>Do</t>
  </si>
  <si>
    <t>Fr</t>
  </si>
  <si>
    <t>Sa</t>
  </si>
  <si>
    <t>So</t>
  </si>
  <si>
    <t>JANUAR</t>
  </si>
  <si>
    <t>FEBRUAR</t>
  </si>
  <si>
    <t>MÄRZ</t>
  </si>
  <si>
    <t>MAI</t>
  </si>
  <si>
    <t>JUNI</t>
  </si>
  <si>
    <t>JULI</t>
  </si>
  <si>
    <t>OKTOBER</t>
  </si>
  <si>
    <t>DEZEMBER</t>
  </si>
  <si>
    <t>Erster Tag der letzten Periode</t>
  </si>
  <si>
    <t>Zyklusdauer</t>
  </si>
  <si>
    <t>Tage</t>
  </si>
  <si>
    <t>Jahr</t>
  </si>
  <si>
    <t>Eisprungkalender</t>
  </si>
  <si>
    <t>Beginn des Zyklus / Periode</t>
  </si>
  <si>
    <t>Luterale Phase</t>
  </si>
  <si>
    <t>Eisprung</t>
  </si>
  <si>
    <t>ACHTUNG: Sie sind 3 Tage vor und 3 Tage nach dem Eisprung fruchtbar!</t>
  </si>
  <si>
    <t>Alle Angaben ohne Gewähr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</si>
</sst>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5" x14ac:knownFonts="1">
    <font>
      <sz val="10"/>
      <name val="Arial"/>
    </font>
    <font>
      <u/>
      <sz val="10"/>
      <color indexed="12"/>
      <name val="Arial"/>
      <family val="2"/>
    </font>
    <font>
      <sz val="8"/>
      <name val="Arial"/>
      <family val="2"/>
    </font>
    <font>
      <sz val="10"/>
      <name val="Calibri"/>
      <family val="2"/>
      <scheme val="minor"/>
    </font>
    <font>
      <sz val="10"/>
      <color indexed="22"/>
      <name val="Calibri"/>
      <family val="2"/>
      <scheme val="minor"/>
    </font>
    <font>
      <sz val="10"/>
      <color theme="0"/>
      <name val="Calibri"/>
      <family val="2"/>
      <scheme val="minor"/>
    </font>
    <font>
      <b/>
      <sz val="10"/>
      <color indexed="9"/>
      <name val="Calibri"/>
      <family val="2"/>
      <scheme val="minor"/>
    </font>
    <font>
      <b/>
      <sz val="48"/>
      <color theme="7" tint="-0.499984740745262"/>
      <name val="Calibri"/>
      <family val="2"/>
      <scheme val="minor"/>
    </font>
    <font>
      <b/>
      <sz val="12"/>
      <name val="Calibri"/>
      <family val="2"/>
      <scheme val="minor"/>
    </font>
    <font>
      <sz val="12"/>
      <name val="Calibri"/>
      <family val="2"/>
      <scheme val="minor"/>
    </font>
    <font>
      <sz val="10"/>
      <name val="Arial"/>
      <family val="2"/>
    </font>
    <font>
      <sz val="11"/>
      <name val="Calibri"/>
      <family val="2"/>
      <scheme val="minor"/>
    </font>
    <font>
      <b/>
      <sz val="28"/>
      <color theme="7" tint="-0.499984740745262"/>
      <name val="Calibri"/>
      <family val="2"/>
      <scheme val="minor"/>
    </font>
    <font>
      <b/>
      <sz val="36"/>
      <color theme="7" tint="-0.499984740745262"/>
      <name val="Calibri"/>
      <family val="2"/>
      <scheme val="minor"/>
    </font>
    <font>
      <u/>
      <sz val="11"/>
      <color indexed="12"/>
      <name val="Calibri"/>
      <family val="2"/>
      <scheme val="minor"/>
    </font>
    <font>
      <sz val="10"/>
      <name val="Verdana"/>
      <family val="2"/>
    </font>
    <font>
      <sz val="11"/>
      <color theme="7" tint="-0.499984740745262"/>
      <name val="Calibri"/>
      <family val="2"/>
      <scheme val="minor"/>
    </font>
    <font>
      <u/>
      <sz val="10"/>
      <color indexed="12"/>
      <name val="Calibri"/>
      <family val="2"/>
      <scheme val="minor"/>
    </font>
    <font>
      <b/>
      <sz val="10"/>
      <name val="Calibri"/>
      <scheme val="minor"/>
    </font>
    <font>
      <sz val="10"/>
      <color theme="0" tint="-4.9989318521683403E-2"/>
      <name val="Calibri"/>
      <scheme val="minor"/>
    </font>
    <font>
      <sz val="14"/>
      <color indexed="81"/>
      <name val="Arial"/>
    </font>
    <font>
      <b/>
      <sz val="16"/>
      <name val="Calibri"/>
      <scheme val="minor"/>
    </font>
    <font>
      <u/>
      <sz val="10"/>
      <color theme="11"/>
      <name val="Arial"/>
    </font>
    <font>
      <b/>
      <sz val="16"/>
      <name val="Calibri"/>
    </font>
    <font>
      <sz val="14"/>
      <name val="Calibri"/>
      <scheme val="minor"/>
    </font>
  </fonts>
  <fills count="12">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17"/>
        <bgColor indexed="64"/>
      </patternFill>
    </fill>
    <fill>
      <patternFill patternType="solid">
        <fgColor rgb="FFFF66FF"/>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26">
    <border>
      <left/>
      <right/>
      <top/>
      <bottom/>
      <diagonal/>
    </border>
    <border>
      <left style="thin">
        <color indexed="10"/>
      </left>
      <right/>
      <top style="thin">
        <color indexed="10"/>
      </top>
      <bottom style="thin">
        <color indexed="10"/>
      </bottom>
      <diagonal/>
    </border>
    <border>
      <left style="thin">
        <color auto="1"/>
      </left>
      <right style="thin">
        <color auto="1"/>
      </right>
      <top style="thin">
        <color auto="1"/>
      </top>
      <bottom style="thin">
        <color auto="1"/>
      </bottom>
      <diagonal/>
    </border>
    <border>
      <left style="thin">
        <color theme="7" tint="0.59996337778862885"/>
      </left>
      <right style="thin">
        <color theme="7" tint="0.59996337778862885"/>
      </right>
      <top style="thin">
        <color theme="7" tint="0.59996337778862885"/>
      </top>
      <bottom style="thin">
        <color theme="7" tint="0.59996337778862885"/>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style="thin">
        <color rgb="FFFF66FF"/>
      </left>
      <right style="thin">
        <color rgb="FFFF66FF"/>
      </right>
      <top style="thin">
        <color rgb="FFFF66FF"/>
      </top>
      <bottom style="thin">
        <color rgb="FFFF66FF"/>
      </bottom>
      <diagonal/>
    </border>
    <border>
      <left/>
      <right style="thin">
        <color indexed="17"/>
      </right>
      <top style="thin">
        <color indexed="17"/>
      </top>
      <bottom style="thin">
        <color indexed="17"/>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hair">
        <color indexed="22"/>
      </bottom>
      <diagonal/>
    </border>
    <border>
      <left/>
      <right style="hair">
        <color indexed="22"/>
      </right>
      <top/>
      <bottom style="hair">
        <color indexed="22"/>
      </bottom>
      <diagonal/>
    </border>
    <border>
      <left/>
      <right/>
      <top style="thin">
        <color auto="1"/>
      </top>
      <bottom style="thin">
        <color auto="1"/>
      </bottom>
      <diagonal/>
    </border>
    <border>
      <left style="thin">
        <color theme="7" tint="0.59996337778862885"/>
      </left>
      <right style="thin">
        <color theme="7" tint="0.59996337778862885"/>
      </right>
      <top/>
      <bottom style="thin">
        <color theme="7" tint="0.59996337778862885"/>
      </bottom>
      <diagonal/>
    </border>
    <border>
      <left/>
      <right/>
      <top style="thick">
        <color theme="0"/>
      </top>
      <bottom/>
      <diagonal/>
    </border>
    <border>
      <left style="thin">
        <color auto="1"/>
      </left>
      <right/>
      <top/>
      <bottom/>
      <diagonal/>
    </border>
    <border>
      <left style="thin">
        <color auto="1"/>
      </left>
      <right/>
      <top/>
      <bottom style="thin">
        <color auto="1"/>
      </bottom>
      <diagonal/>
    </border>
  </borders>
  <cellStyleXfs count="4">
    <xf numFmtId="0" fontId="0" fillId="0" borderId="0"/>
    <xf numFmtId="0" fontId="1" fillId="0" borderId="0" applyNumberFormat="0" applyFill="0" applyBorder="0" applyAlignment="0" applyProtection="0">
      <alignment vertical="top"/>
      <protection locked="0"/>
    </xf>
    <xf numFmtId="0" fontId="10" fillId="0" borderId="0"/>
    <xf numFmtId="0" fontId="22" fillId="0" borderId="0" applyNumberFormat="0" applyFill="0" applyBorder="0" applyAlignment="0" applyProtection="0"/>
  </cellStyleXfs>
  <cellXfs count="97">
    <xf numFmtId="0" fontId="0" fillId="0" borderId="0" xfId="0"/>
    <xf numFmtId="0" fontId="3" fillId="0" borderId="0" xfId="0" applyFont="1" applyAlignment="1" applyProtection="1">
      <alignment horizontal="center" vertical="center"/>
    </xf>
    <xf numFmtId="0" fontId="3" fillId="0" borderId="0" xfId="0" applyFont="1" applyProtection="1"/>
    <xf numFmtId="0" fontId="4" fillId="0" borderId="0" xfId="0" applyFont="1" applyProtection="1"/>
    <xf numFmtId="0" fontId="3" fillId="0" borderId="0" xfId="0" applyFont="1" applyAlignment="1" applyProtection="1">
      <alignment horizontal="center" vertical="center"/>
      <protection locked="0"/>
    </xf>
    <xf numFmtId="0" fontId="3" fillId="0" borderId="0" xfId="0" applyFont="1"/>
    <xf numFmtId="164" fontId="3" fillId="0" borderId="0" xfId="0" applyNumberFormat="1" applyFont="1"/>
    <xf numFmtId="0" fontId="7" fillId="0" borderId="0" xfId="0" applyFont="1" applyFill="1" applyBorder="1" applyAlignment="1" applyProtection="1">
      <alignment vertical="center" wrapText="1"/>
    </xf>
    <xf numFmtId="0" fontId="9"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xf>
    <xf numFmtId="0" fontId="3" fillId="0" borderId="0" xfId="0" applyFont="1" applyProtection="1">
      <protection locked="0"/>
    </xf>
    <xf numFmtId="0" fontId="3" fillId="0" borderId="0" xfId="0" applyFont="1" applyAlignment="1" applyProtection="1">
      <alignment horizontal="right" vertical="center"/>
    </xf>
    <xf numFmtId="0" fontId="3" fillId="0" borderId="0" xfId="0" applyFont="1" applyAlignment="1" applyProtection="1">
      <alignment horizontal="left" vertical="center"/>
      <protection locked="0"/>
    </xf>
    <xf numFmtId="14" fontId="3" fillId="0" borderId="0" xfId="2" applyNumberFormat="1" applyFont="1" applyProtection="1">
      <protection hidden="1"/>
    </xf>
    <xf numFmtId="14" fontId="3" fillId="0" borderId="0" xfId="2" applyNumberFormat="1" applyFont="1" applyAlignment="1" applyProtection="1">
      <alignment horizontal="left" indent="1"/>
      <protection hidden="1"/>
    </xf>
    <xf numFmtId="164" fontId="6" fillId="2" borderId="1" xfId="0" applyNumberFormat="1" applyFont="1" applyFill="1" applyBorder="1"/>
    <xf numFmtId="164" fontId="3" fillId="0" borderId="1" xfId="0" applyNumberFormat="1" applyFont="1" applyBorder="1"/>
    <xf numFmtId="164" fontId="3" fillId="0" borderId="14" xfId="0" applyNumberFormat="1" applyFont="1" applyBorder="1"/>
    <xf numFmtId="164" fontId="6" fillId="5" borderId="14" xfId="0" applyNumberFormat="1" applyFont="1" applyFill="1" applyBorder="1"/>
    <xf numFmtId="164" fontId="6" fillId="4" borderId="15" xfId="0" applyNumberFormat="1" applyFont="1" applyFill="1" applyBorder="1"/>
    <xf numFmtId="164" fontId="3" fillId="0" borderId="15" xfId="0" applyNumberFormat="1" applyFont="1" applyBorder="1"/>
    <xf numFmtId="0" fontId="3" fillId="3" borderId="2" xfId="0" applyFont="1" applyFill="1" applyBorder="1"/>
    <xf numFmtId="0" fontId="3" fillId="0" borderId="2" xfId="0" applyFont="1" applyBorder="1"/>
    <xf numFmtId="0" fontId="5" fillId="0" borderId="0" xfId="2" applyFont="1" applyAlignment="1" applyProtection="1">
      <alignment vertical="center"/>
      <protection hidden="1"/>
    </xf>
    <xf numFmtId="164" fontId="5" fillId="0" borderId="0" xfId="0" applyNumberFormat="1" applyFont="1"/>
    <xf numFmtId="0" fontId="5" fillId="0" borderId="0" xfId="2" applyNumberFormat="1" applyFont="1" applyProtection="1">
      <protection hidden="1"/>
    </xf>
    <xf numFmtId="0" fontId="5" fillId="0" borderId="0" xfId="2" applyFont="1" applyProtection="1">
      <protection hidden="1"/>
    </xf>
    <xf numFmtId="0" fontId="11" fillId="0" borderId="16" xfId="2" applyFont="1" applyBorder="1" applyAlignment="1" applyProtection="1">
      <alignment horizontal="center" vertical="center"/>
      <protection locked="0"/>
    </xf>
    <xf numFmtId="0" fontId="11" fillId="0" borderId="2" xfId="2" applyFont="1" applyBorder="1" applyAlignment="1" applyProtection="1">
      <alignment horizontal="center" vertical="center"/>
      <protection locked="0"/>
    </xf>
    <xf numFmtId="0" fontId="11"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xf>
    <xf numFmtId="0" fontId="3" fillId="0" borderId="0" xfId="2" applyFont="1" applyFill="1" applyBorder="1" applyAlignment="1" applyProtection="1">
      <alignment vertical="center"/>
      <protection locked="0"/>
    </xf>
    <xf numFmtId="0" fontId="3" fillId="0" borderId="0" xfId="2" applyFont="1" applyFill="1" applyBorder="1" applyAlignment="1" applyProtection="1">
      <alignment horizontal="left" vertical="center"/>
      <protection locked="0"/>
    </xf>
    <xf numFmtId="0" fontId="3" fillId="0" borderId="0" xfId="0" applyFont="1" applyFill="1" applyBorder="1"/>
    <xf numFmtId="0" fontId="3" fillId="0" borderId="0" xfId="0" applyFont="1" applyAlignment="1" applyProtection="1">
      <alignment horizontal="center" vertical="center"/>
      <protection hidden="1"/>
    </xf>
    <xf numFmtId="0" fontId="3" fillId="0" borderId="0" xfId="0" applyFont="1" applyProtection="1">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protection hidden="1"/>
    </xf>
    <xf numFmtId="0" fontId="3" fillId="0" borderId="3"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horizontal="center"/>
      <protection hidden="1"/>
    </xf>
    <xf numFmtId="0" fontId="3"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protection locked="0"/>
    </xf>
    <xf numFmtId="0" fontId="15"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locked="0"/>
    </xf>
    <xf numFmtId="0" fontId="11" fillId="0" borderId="0" xfId="2" applyFont="1" applyBorder="1" applyAlignment="1" applyProtection="1">
      <alignment horizontal="left" vertical="center" indent="1"/>
      <protection locked="0"/>
    </xf>
    <xf numFmtId="0" fontId="11" fillId="0" borderId="0" xfId="0" applyFont="1" applyBorder="1" applyAlignment="1" applyProtection="1">
      <alignment horizontal="left" vertical="center"/>
      <protection locked="0"/>
    </xf>
    <xf numFmtId="0" fontId="14" fillId="0" borderId="0" xfId="1" applyFont="1" applyBorder="1" applyAlignment="1" applyProtection="1">
      <alignment vertical="center"/>
      <protection hidden="1"/>
    </xf>
    <xf numFmtId="0" fontId="3" fillId="0" borderId="0" xfId="0" applyFont="1" applyBorder="1" applyAlignment="1" applyProtection="1">
      <alignment horizontal="center" vertical="center"/>
    </xf>
    <xf numFmtId="0" fontId="3" fillId="7" borderId="0" xfId="0" applyFont="1" applyFill="1" applyAlignment="1" applyProtection="1">
      <alignment horizontal="center" vertical="center"/>
      <protection locked="0"/>
    </xf>
    <xf numFmtId="0" fontId="11" fillId="7" borderId="0" xfId="0" applyFont="1" applyFill="1" applyBorder="1" applyAlignment="1" applyProtection="1">
      <alignment horizontal="left" vertical="center"/>
      <protection hidden="1"/>
    </xf>
    <xf numFmtId="0" fontId="13" fillId="7" borderId="0" xfId="0" applyFont="1" applyFill="1" applyBorder="1" applyAlignment="1" applyProtection="1">
      <alignment vertical="center" wrapText="1"/>
      <protection hidden="1"/>
    </xf>
    <xf numFmtId="0" fontId="8" fillId="6" borderId="0" xfId="0" applyFont="1" applyFill="1" applyBorder="1" applyAlignment="1" applyProtection="1">
      <alignment horizontal="center" vertical="center"/>
      <protection hidden="1"/>
    </xf>
    <xf numFmtId="0" fontId="7" fillId="5" borderId="23" xfId="0" applyFont="1" applyFill="1" applyBorder="1" applyAlignment="1" applyProtection="1">
      <alignment vertical="center" wrapText="1"/>
      <protection hidden="1"/>
    </xf>
    <xf numFmtId="0" fontId="3" fillId="10" borderId="22" xfId="0" applyFont="1" applyFill="1" applyBorder="1" applyAlignment="1" applyProtection="1">
      <alignment horizontal="center" vertical="center"/>
      <protection hidden="1"/>
    </xf>
    <xf numFmtId="0" fontId="3" fillId="10" borderId="3" xfId="0" applyFont="1" applyFill="1" applyBorder="1" applyAlignment="1" applyProtection="1">
      <alignment horizontal="center" vertical="center"/>
      <protection hidden="1"/>
    </xf>
    <xf numFmtId="0" fontId="19" fillId="8" borderId="3" xfId="0" applyFont="1" applyFill="1" applyBorder="1" applyAlignment="1" applyProtection="1">
      <alignment horizontal="center" vertical="center"/>
      <protection hidden="1"/>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6" fillId="0" borderId="0" xfId="2" applyFont="1" applyFill="1" applyBorder="1" applyAlignment="1" applyProtection="1">
      <alignment horizontal="center" vertical="center"/>
      <protection hidden="1"/>
    </xf>
    <xf numFmtId="0" fontId="18" fillId="11" borderId="19" xfId="0" applyFont="1" applyFill="1" applyBorder="1" applyAlignment="1" applyProtection="1">
      <alignment horizontal="center" vertical="center"/>
    </xf>
    <xf numFmtId="0" fontId="18" fillId="11" borderId="20" xfId="0" applyFont="1" applyFill="1" applyBorder="1" applyAlignment="1" applyProtection="1">
      <alignment horizontal="center" vertical="center"/>
    </xf>
    <xf numFmtId="0" fontId="0" fillId="0" borderId="0" xfId="0"/>
    <xf numFmtId="0" fontId="17" fillId="0" borderId="0" xfId="1" applyFont="1" applyBorder="1" applyAlignment="1" applyProtection="1">
      <alignment horizontal="left" vertical="center"/>
      <protection hidden="1"/>
    </xf>
    <xf numFmtId="0" fontId="24" fillId="0" borderId="0" xfId="0" applyFont="1" applyAlignment="1" applyProtection="1">
      <alignment horizontal="left" vertical="center"/>
      <protection locked="0"/>
    </xf>
    <xf numFmtId="0" fontId="11" fillId="9" borderId="2" xfId="2" applyFont="1" applyFill="1" applyBorder="1" applyAlignment="1" applyProtection="1">
      <alignment horizontal="left" vertical="center" indent="1"/>
      <protection locked="0"/>
    </xf>
    <xf numFmtId="0" fontId="11" fillId="9" borderId="17" xfId="0" applyFont="1" applyFill="1" applyBorder="1" applyAlignment="1" applyProtection="1">
      <alignment horizontal="left" vertical="center" indent="1"/>
      <protection locked="0"/>
    </xf>
    <xf numFmtId="0" fontId="11" fillId="9" borderId="21" xfId="0" applyFont="1" applyFill="1" applyBorder="1" applyAlignment="1" applyProtection="1">
      <alignment horizontal="left" vertical="center" indent="1"/>
      <protection locked="0"/>
    </xf>
    <xf numFmtId="0" fontId="11" fillId="9" borderId="18" xfId="0" applyFont="1" applyFill="1" applyBorder="1" applyAlignment="1" applyProtection="1">
      <alignment horizontal="left" vertical="center" indent="1"/>
      <protection locked="0"/>
    </xf>
    <xf numFmtId="0" fontId="12" fillId="9" borderId="4" xfId="0" applyFont="1" applyFill="1" applyBorder="1" applyAlignment="1" applyProtection="1">
      <alignment horizontal="center" vertical="center" wrapText="1"/>
      <protection hidden="1"/>
    </xf>
    <xf numFmtId="0" fontId="12" fillId="9" borderId="5" xfId="0" applyFont="1" applyFill="1" applyBorder="1" applyAlignment="1" applyProtection="1">
      <alignment horizontal="center" vertical="center" wrapText="1"/>
      <protection hidden="1"/>
    </xf>
    <xf numFmtId="0" fontId="12" fillId="9" borderId="6" xfId="0" applyFont="1" applyFill="1" applyBorder="1" applyAlignment="1" applyProtection="1">
      <alignment horizontal="center" vertical="center" wrapText="1"/>
      <protection hidden="1"/>
    </xf>
    <xf numFmtId="0" fontId="12" fillId="9" borderId="7" xfId="0" applyFont="1" applyFill="1" applyBorder="1" applyAlignment="1" applyProtection="1">
      <alignment horizontal="center" vertical="center" wrapText="1"/>
      <protection hidden="1"/>
    </xf>
    <xf numFmtId="0" fontId="12" fillId="9" borderId="0" xfId="0" applyFont="1" applyFill="1" applyBorder="1" applyAlignment="1" applyProtection="1">
      <alignment horizontal="center" vertical="center" wrapText="1"/>
      <protection hidden="1"/>
    </xf>
    <xf numFmtId="0" fontId="12" fillId="9" borderId="8" xfId="0" applyFont="1" applyFill="1" applyBorder="1" applyAlignment="1" applyProtection="1">
      <alignment horizontal="center" vertical="center" wrapText="1"/>
      <protection hidden="1"/>
    </xf>
    <xf numFmtId="0" fontId="12" fillId="9" borderId="9" xfId="0" applyFont="1" applyFill="1" applyBorder="1" applyAlignment="1" applyProtection="1">
      <alignment horizontal="center" vertical="center" wrapText="1"/>
      <protection hidden="1"/>
    </xf>
    <xf numFmtId="0" fontId="12" fillId="9" borderId="10" xfId="0" applyFont="1" applyFill="1" applyBorder="1" applyAlignment="1" applyProtection="1">
      <alignment horizontal="center" vertical="center" wrapText="1"/>
      <protection hidden="1"/>
    </xf>
    <xf numFmtId="0" fontId="12" fillId="9" borderId="11" xfId="0" applyFont="1" applyFill="1" applyBorder="1" applyAlignment="1" applyProtection="1">
      <alignment horizontal="center" vertical="center" wrapText="1"/>
      <protection hidden="1"/>
    </xf>
    <xf numFmtId="0" fontId="11" fillId="0" borderId="17"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21" fillId="0" borderId="0" xfId="0" applyFont="1" applyBorder="1" applyAlignment="1" applyProtection="1">
      <alignment horizontal="left" vertical="center"/>
      <protection locked="0"/>
    </xf>
    <xf numFmtId="0" fontId="23"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2" xfId="0" applyFont="1" applyBorder="1" applyAlignment="1" applyProtection="1">
      <alignment horizontal="left" vertical="center" indent="1"/>
      <protection locked="0"/>
    </xf>
    <xf numFmtId="0" fontId="8" fillId="0" borderId="13" xfId="0" applyFont="1" applyBorder="1" applyAlignment="1" applyProtection="1">
      <alignment horizontal="left" vertical="center" indent="1"/>
      <protection locked="0"/>
    </xf>
    <xf numFmtId="0" fontId="11" fillId="0" borderId="0" xfId="0" applyFont="1" applyFill="1" applyBorder="1" applyAlignment="1" applyProtection="1">
      <alignment horizontal="left" vertical="center" indent="1"/>
      <protection locked="0"/>
    </xf>
    <xf numFmtId="14" fontId="11" fillId="0" borderId="17" xfId="2" applyNumberFormat="1" applyFont="1" applyBorder="1" applyAlignment="1" applyProtection="1">
      <alignment horizontal="center" vertical="center"/>
      <protection locked="0"/>
    </xf>
    <xf numFmtId="14" fontId="11" fillId="0" borderId="21" xfId="2" applyNumberFormat="1" applyFont="1" applyBorder="1" applyAlignment="1" applyProtection="1">
      <alignment horizontal="center" vertical="center"/>
      <protection locked="0"/>
    </xf>
    <xf numFmtId="14" fontId="11" fillId="0" borderId="18" xfId="2" applyNumberFormat="1" applyFont="1" applyBorder="1" applyAlignment="1" applyProtection="1">
      <alignment horizontal="center" vertical="center"/>
      <protection locked="0"/>
    </xf>
  </cellXfs>
  <cellStyles count="4">
    <cellStyle name="Besuchter Hyperlink" xfId="3" builtinId="9" hidden="1"/>
    <cellStyle name="Link" xfId="1" builtinId="8"/>
    <cellStyle name="Normal 2" xfId="2" xr:uid="{00000000-0005-0000-0000-000002000000}"/>
    <cellStyle name="Standard" xfId="0" builtinId="0"/>
  </cellStyles>
  <dxfs count="48">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
      <font>
        <b/>
        <i val="0"/>
        <condense val="0"/>
        <extend val="0"/>
        <color indexed="9"/>
      </font>
      <fill>
        <patternFill>
          <bgColor indexed="10"/>
        </patternFill>
      </fill>
    </dxf>
    <dxf>
      <font>
        <b/>
        <i val="0"/>
        <condense val="0"/>
        <extend val="0"/>
        <color indexed="9"/>
      </font>
      <fill>
        <patternFill>
          <bgColor rgb="FFFF66FF"/>
        </patternFill>
      </fill>
    </dxf>
    <dxf>
      <font>
        <b/>
        <i val="0"/>
        <condense val="0"/>
        <extend val="0"/>
        <color indexed="9"/>
      </font>
      <fill>
        <patternFill>
          <bgColor indexed="17"/>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showGridLines="0" topLeftCell="E1" workbookViewId="0">
      <selection activeCell="F21" sqref="F21"/>
    </sheetView>
  </sheetViews>
  <sheetFormatPr baseColWidth="10" defaultColWidth="8.83203125" defaultRowHeight="14" x14ac:dyDescent="0.2"/>
  <cols>
    <col min="1" max="1" width="5" style="5" hidden="1" customWidth="1"/>
    <col min="2" max="2" width="10.6640625" style="6" hidden="1" customWidth="1"/>
    <col min="3" max="3" width="12.6640625" style="6" hidden="1" customWidth="1"/>
    <col min="4" max="4" width="14.83203125" style="6" hidden="1" customWidth="1"/>
    <col min="5" max="5" width="5.6640625" style="5" customWidth="1"/>
    <col min="6" max="6" width="29.33203125" style="5" bestFit="1" customWidth="1"/>
    <col min="7" max="7" width="9.5" style="5" bestFit="1" customWidth="1"/>
    <col min="8" max="8" width="8" style="5" customWidth="1"/>
    <col min="9" max="16384" width="8.83203125" style="5"/>
  </cols>
  <sheetData>
    <row r="1" spans="1:8" x14ac:dyDescent="0.2">
      <c r="A1" s="23">
        <f>YEAR(Eisprungkalender!H9)</f>
        <v>2019</v>
      </c>
      <c r="B1" s="24"/>
      <c r="C1" s="25">
        <f>Eisprungkalender!H9-DATE(A1-1,12,31)</f>
        <v>1</v>
      </c>
      <c r="D1" s="26">
        <f>MOD(C1,Eisprungkalender!H10)</f>
        <v>1</v>
      </c>
    </row>
    <row r="2" spans="1:8" x14ac:dyDescent="0.2">
      <c r="A2" s="21"/>
      <c r="B2" s="19" t="s">
        <v>7</v>
      </c>
      <c r="C2" s="15" t="s">
        <v>5</v>
      </c>
      <c r="D2" s="18" t="s">
        <v>6</v>
      </c>
      <c r="F2" s="66"/>
      <c r="G2" s="66"/>
      <c r="H2" s="66"/>
    </row>
    <row r="3" spans="1:8" x14ac:dyDescent="0.2">
      <c r="A3" s="22">
        <v>1</v>
      </c>
      <c r="B3" s="20"/>
      <c r="C3" s="16">
        <f>DATE(A1,1,'Ovulation Dummy'!D1)</f>
        <v>43466</v>
      </c>
      <c r="D3" s="17">
        <f>C3-Eisprungkalender!$H$11</f>
        <v>43452</v>
      </c>
      <c r="F3" s="32"/>
      <c r="G3" s="32"/>
      <c r="H3" s="33"/>
    </row>
    <row r="4" spans="1:8" x14ac:dyDescent="0.2">
      <c r="A4" s="22">
        <v>2</v>
      </c>
      <c r="B4" s="20"/>
      <c r="C4" s="16">
        <f>C3+Eisprungkalender!$H$10</f>
        <v>43494</v>
      </c>
      <c r="D4" s="17">
        <f>C4-Eisprungkalender!$H$11</f>
        <v>43480</v>
      </c>
      <c r="F4" s="34"/>
      <c r="G4" s="34"/>
      <c r="H4" s="34"/>
    </row>
    <row r="5" spans="1:8" x14ac:dyDescent="0.2">
      <c r="A5" s="22">
        <v>3</v>
      </c>
      <c r="B5" s="20"/>
      <c r="C5" s="16">
        <f>C4+Eisprungkalender!$H$10</f>
        <v>43522</v>
      </c>
      <c r="D5" s="17">
        <f>C5-Eisprungkalender!$H$11</f>
        <v>43508</v>
      </c>
      <c r="F5" s="34"/>
      <c r="G5" s="34"/>
      <c r="H5" s="34"/>
    </row>
    <row r="6" spans="1:8" x14ac:dyDescent="0.2">
      <c r="A6" s="22">
        <v>4</v>
      </c>
      <c r="B6" s="20"/>
      <c r="C6" s="16">
        <f>C5+Eisprungkalender!$H$10</f>
        <v>43550</v>
      </c>
      <c r="D6" s="17">
        <f>C6-Eisprungkalender!$H$11</f>
        <v>43536</v>
      </c>
      <c r="F6" s="34"/>
      <c r="G6" s="34"/>
      <c r="H6" s="34"/>
    </row>
    <row r="7" spans="1:8" x14ac:dyDescent="0.2">
      <c r="A7" s="22">
        <v>5</v>
      </c>
      <c r="B7" s="20"/>
      <c r="C7" s="16">
        <f>C6+Eisprungkalender!$H$10</f>
        <v>43578</v>
      </c>
      <c r="D7" s="17">
        <f>C7-Eisprungkalender!$H$11</f>
        <v>43564</v>
      </c>
      <c r="F7" s="34"/>
      <c r="G7" s="34"/>
      <c r="H7" s="34"/>
    </row>
    <row r="8" spans="1:8" x14ac:dyDescent="0.2">
      <c r="A8" s="22">
        <v>6</v>
      </c>
      <c r="B8" s="20"/>
      <c r="C8" s="16">
        <f>C7+Eisprungkalender!$H$10</f>
        <v>43606</v>
      </c>
      <c r="D8" s="17">
        <f>C8-Eisprungkalender!$H$11</f>
        <v>43592</v>
      </c>
    </row>
    <row r="9" spans="1:8" x14ac:dyDescent="0.2">
      <c r="A9" s="22">
        <v>7</v>
      </c>
      <c r="B9" s="20"/>
      <c r="C9" s="16">
        <f>C8+Eisprungkalender!$H$10</f>
        <v>43634</v>
      </c>
      <c r="D9" s="17">
        <f>C9-Eisprungkalender!$H$11</f>
        <v>43620</v>
      </c>
    </row>
    <row r="10" spans="1:8" x14ac:dyDescent="0.2">
      <c r="A10" s="22">
        <v>8</v>
      </c>
      <c r="B10" s="20"/>
      <c r="C10" s="16">
        <f>C9+Eisprungkalender!$H$10</f>
        <v>43662</v>
      </c>
      <c r="D10" s="17">
        <f>C10-Eisprungkalender!$H$11</f>
        <v>43648</v>
      </c>
    </row>
    <row r="11" spans="1:8" x14ac:dyDescent="0.2">
      <c r="A11" s="22">
        <v>9</v>
      </c>
      <c r="B11" s="20"/>
      <c r="C11" s="16">
        <f>C10+Eisprungkalender!$H$10</f>
        <v>43690</v>
      </c>
      <c r="D11" s="17">
        <f>C11-Eisprungkalender!$H$11</f>
        <v>43676</v>
      </c>
      <c r="F11" s="13"/>
      <c r="G11" s="14"/>
    </row>
    <row r="12" spans="1:8" x14ac:dyDescent="0.2">
      <c r="A12" s="22">
        <v>10</v>
      </c>
      <c r="B12" s="20"/>
      <c r="C12" s="16">
        <f>C11+Eisprungkalender!$H$10</f>
        <v>43718</v>
      </c>
      <c r="D12" s="17">
        <f>C12-Eisprungkalender!$H$11</f>
        <v>43704</v>
      </c>
      <c r="F12" s="13"/>
      <c r="G12" s="14"/>
    </row>
    <row r="13" spans="1:8" x14ac:dyDescent="0.2">
      <c r="A13" s="22">
        <v>11</v>
      </c>
      <c r="B13" s="20"/>
      <c r="C13" s="16">
        <f>C12+Eisprungkalender!$H$10</f>
        <v>43746</v>
      </c>
      <c r="D13" s="17">
        <f>C13-Eisprungkalender!$H$11</f>
        <v>43732</v>
      </c>
      <c r="F13" s="13"/>
      <c r="G13" s="14"/>
    </row>
    <row r="14" spans="1:8" x14ac:dyDescent="0.2">
      <c r="A14" s="22">
        <v>12</v>
      </c>
      <c r="B14" s="20"/>
      <c r="C14" s="16">
        <f>C13+Eisprungkalender!$H$10</f>
        <v>43774</v>
      </c>
      <c r="D14" s="17">
        <f>C14-Eisprungkalender!$H$11</f>
        <v>43760</v>
      </c>
      <c r="F14" s="13"/>
      <c r="G14" s="14"/>
    </row>
    <row r="15" spans="1:8" x14ac:dyDescent="0.2">
      <c r="A15" s="22">
        <v>13</v>
      </c>
      <c r="B15" s="20"/>
      <c r="C15" s="16">
        <f>C14+Eisprungkalender!$H$10</f>
        <v>43802</v>
      </c>
      <c r="D15" s="17">
        <f>C15-Eisprungkalender!$H$11</f>
        <v>43788</v>
      </c>
      <c r="F15" s="13"/>
      <c r="G15" s="14"/>
    </row>
    <row r="16" spans="1:8" x14ac:dyDescent="0.2">
      <c r="A16" s="22">
        <v>14</v>
      </c>
      <c r="B16" s="20"/>
      <c r="C16" s="16">
        <f>C15+Eisprungkalender!$H$10</f>
        <v>43830</v>
      </c>
      <c r="D16" s="17">
        <f>C16-Eisprungkalender!$H$11</f>
        <v>43816</v>
      </c>
      <c r="F16" s="13"/>
      <c r="G16" s="14"/>
    </row>
    <row r="17" spans="1:7" x14ac:dyDescent="0.2">
      <c r="A17" s="22">
        <v>15</v>
      </c>
      <c r="B17" s="20"/>
      <c r="C17" s="16">
        <f>C16+Eisprungkalender!$H$10</f>
        <v>43858</v>
      </c>
      <c r="D17" s="17">
        <f>C17-Eisprungkalender!$H$11</f>
        <v>43844</v>
      </c>
      <c r="F17" s="13"/>
      <c r="G17" s="14"/>
    </row>
    <row r="18" spans="1:7" x14ac:dyDescent="0.2">
      <c r="A18" s="22">
        <v>16</v>
      </c>
      <c r="B18" s="20"/>
      <c r="C18" s="16">
        <f>C17+Eisprungkalender!$H$10</f>
        <v>43886</v>
      </c>
      <c r="D18" s="17">
        <f>C18-Eisprungkalender!$H$11</f>
        <v>43872</v>
      </c>
      <c r="F18" s="13"/>
      <c r="G18" s="14"/>
    </row>
    <row r="19" spans="1:7" x14ac:dyDescent="0.2">
      <c r="A19" s="22">
        <v>17</v>
      </c>
      <c r="B19" s="20"/>
      <c r="C19" s="16">
        <f>C18+Eisprungkalender!$H$10</f>
        <v>43914</v>
      </c>
      <c r="D19" s="17">
        <f>C19-Eisprungkalender!$H$11</f>
        <v>43900</v>
      </c>
      <c r="F19" s="13"/>
      <c r="G19" s="14"/>
    </row>
    <row r="20" spans="1:7" x14ac:dyDescent="0.2">
      <c r="A20" s="22">
        <v>18</v>
      </c>
      <c r="B20" s="20"/>
      <c r="C20" s="16">
        <f>C19+Eisprungkalender!$H$10</f>
        <v>43942</v>
      </c>
      <c r="D20" s="17">
        <f>C20-Eisprungkalender!$H$11</f>
        <v>43928</v>
      </c>
      <c r="F20" s="13"/>
      <c r="G20" s="14"/>
    </row>
    <row r="21" spans="1:7" x14ac:dyDescent="0.2">
      <c r="A21" s="22">
        <v>19</v>
      </c>
      <c r="B21" s="20"/>
      <c r="C21" s="16">
        <f>C20+Eisprungkalender!$H$10</f>
        <v>43970</v>
      </c>
      <c r="D21" s="17">
        <f>C21-Eisprungkalender!$H$11</f>
        <v>43956</v>
      </c>
      <c r="F21" s="13"/>
      <c r="G21" s="14"/>
    </row>
    <row r="22" spans="1:7" x14ac:dyDescent="0.2">
      <c r="A22" s="22">
        <v>20</v>
      </c>
      <c r="B22" s="20"/>
      <c r="C22" s="16">
        <f>C21+Eisprungkalender!$H$10</f>
        <v>43998</v>
      </c>
      <c r="D22" s="17">
        <f>C22-Eisprungkalender!$H$11</f>
        <v>43984</v>
      </c>
      <c r="F22" s="13"/>
      <c r="G22" s="14"/>
    </row>
    <row r="23" spans="1:7" x14ac:dyDescent="0.2">
      <c r="A23" s="22">
        <v>21</v>
      </c>
      <c r="B23" s="20"/>
      <c r="C23" s="16">
        <f>C22+Eisprungkalender!$H$10</f>
        <v>44026</v>
      </c>
      <c r="D23" s="17">
        <f>C23-Eisprungkalender!$H$11</f>
        <v>44012</v>
      </c>
      <c r="F23" s="13"/>
      <c r="G23" s="14"/>
    </row>
    <row r="24" spans="1:7" x14ac:dyDescent="0.2">
      <c r="A24" s="22">
        <v>22</v>
      </c>
      <c r="B24" s="20"/>
      <c r="C24" s="16">
        <f>C23+Eisprungkalender!$H$10</f>
        <v>44054</v>
      </c>
      <c r="D24" s="17">
        <f>C24-Eisprungkalender!$H$11</f>
        <v>44040</v>
      </c>
      <c r="F24" s="13"/>
      <c r="G24" s="14"/>
    </row>
    <row r="25" spans="1:7" x14ac:dyDescent="0.2">
      <c r="A25" s="22">
        <v>23</v>
      </c>
      <c r="B25" s="20"/>
      <c r="C25" s="16">
        <f>C24+Eisprungkalender!$H$10</f>
        <v>44082</v>
      </c>
      <c r="D25" s="17">
        <f>C25-Eisprungkalender!$H$11</f>
        <v>44068</v>
      </c>
      <c r="F25" s="13"/>
      <c r="G25" s="14"/>
    </row>
    <row r="26" spans="1:7" x14ac:dyDescent="0.2">
      <c r="A26" s="22">
        <v>24</v>
      </c>
      <c r="B26" s="20"/>
      <c r="C26" s="16">
        <f>C25+Eisprungkalender!$H$10</f>
        <v>44110</v>
      </c>
      <c r="D26" s="17">
        <f>C26-Eisprungkalender!$H$11</f>
        <v>44096</v>
      </c>
      <c r="F26" s="13"/>
      <c r="G26" s="14"/>
    </row>
    <row r="27" spans="1:7" x14ac:dyDescent="0.2">
      <c r="A27" s="22">
        <v>25</v>
      </c>
      <c r="B27" s="20"/>
      <c r="C27" s="16">
        <f>C26+Eisprungkalender!$H$10</f>
        <v>44138</v>
      </c>
      <c r="D27" s="17">
        <f>C27-Eisprungkalender!$H$11</f>
        <v>44124</v>
      </c>
      <c r="F27" s="13"/>
      <c r="G27" s="14"/>
    </row>
    <row r="28" spans="1:7" x14ac:dyDescent="0.2">
      <c r="A28" s="22">
        <v>26</v>
      </c>
      <c r="B28" s="20"/>
      <c r="C28" s="16">
        <f>C27+Eisprungkalender!$H$10</f>
        <v>44166</v>
      </c>
      <c r="D28" s="17">
        <f>C28-Eisprungkalender!$H$11</f>
        <v>44152</v>
      </c>
      <c r="F28" s="13"/>
      <c r="G28" s="14"/>
    </row>
    <row r="29" spans="1:7" x14ac:dyDescent="0.2">
      <c r="A29" s="22">
        <v>27</v>
      </c>
      <c r="B29" s="20"/>
      <c r="C29" s="16">
        <f>C28+Eisprungkalender!$H$10</f>
        <v>44194</v>
      </c>
      <c r="D29" s="17">
        <f>C29-Eisprungkalender!$H$11</f>
        <v>44180</v>
      </c>
      <c r="F29" s="13"/>
      <c r="G29" s="14"/>
    </row>
    <row r="30" spans="1:7" x14ac:dyDescent="0.2">
      <c r="A30" s="22">
        <v>28</v>
      </c>
      <c r="B30" s="20"/>
      <c r="C30" s="16">
        <f>C29+Eisprungkalender!$H$10</f>
        <v>44222</v>
      </c>
      <c r="D30" s="17">
        <f>C30-Eisprungkalender!$H$11</f>
        <v>44208</v>
      </c>
      <c r="F30" s="13"/>
      <c r="G30" s="14"/>
    </row>
    <row r="31" spans="1:7" x14ac:dyDescent="0.2">
      <c r="A31" s="22">
        <v>29</v>
      </c>
      <c r="B31" s="20"/>
      <c r="C31" s="16">
        <f>C30+Eisprungkalender!$H$10</f>
        <v>44250</v>
      </c>
      <c r="D31" s="17">
        <f>C31-Eisprungkalender!$H$11</f>
        <v>44236</v>
      </c>
      <c r="F31" s="13"/>
      <c r="G31" s="14"/>
    </row>
    <row r="32" spans="1:7" x14ac:dyDescent="0.2">
      <c r="A32" s="22">
        <v>30</v>
      </c>
      <c r="B32" s="20"/>
      <c r="C32" s="16">
        <f>C31+Eisprungkalender!$H$10</f>
        <v>44278</v>
      </c>
      <c r="D32" s="17">
        <f>C32-Eisprungkalender!$H$11</f>
        <v>44264</v>
      </c>
      <c r="F32" s="13"/>
      <c r="G32" s="14"/>
    </row>
    <row r="33" spans="6:7" x14ac:dyDescent="0.2">
      <c r="F33" s="13"/>
      <c r="G33" s="14"/>
    </row>
    <row r="34" spans="6:7" x14ac:dyDescent="0.2">
      <c r="F34" s="13"/>
      <c r="G34" s="14"/>
    </row>
  </sheetData>
  <mergeCells count="1">
    <mergeCell ref="F2:H2"/>
  </mergeCells>
  <phoneticPr fontId="2" type="noConversion"/>
  <pageMargins left="0.75" right="0.75" top="1" bottom="1" header="0.5" footer="0.5"/>
  <pageSetup orientation="portrait" horizontalDpi="0" verticalDpi="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G277"/>
  <sheetViews>
    <sheetView showGridLines="0" tabSelected="1" workbookViewId="0">
      <selection activeCell="X8" sqref="X8"/>
    </sheetView>
  </sheetViews>
  <sheetFormatPr baseColWidth="10" defaultColWidth="8.83203125" defaultRowHeight="14" x14ac:dyDescent="0.2"/>
  <cols>
    <col min="1" max="1" width="5.5" style="10" customWidth="1"/>
    <col min="2" max="8" width="5.33203125" style="4" customWidth="1"/>
    <col min="9" max="9" width="1.5" style="4" customWidth="1"/>
    <col min="10" max="16" width="5.33203125" style="4" customWidth="1"/>
    <col min="17" max="17" width="1.5" style="4" customWidth="1"/>
    <col min="18" max="24" width="5.33203125" style="4" customWidth="1"/>
    <col min="25" max="25" width="1.5" style="10" customWidth="1"/>
    <col min="26" max="33" width="5.6640625" style="4" customWidth="1"/>
    <col min="34" max="34" width="5.6640625" style="10" customWidth="1"/>
    <col min="35" max="16384" width="8.83203125" style="10"/>
  </cols>
  <sheetData>
    <row r="1" spans="2:33" ht="17" customHeight="1" x14ac:dyDescent="0.2">
      <c r="B1" s="76" t="str">
        <f>"EISPRUNGKALENDER "&amp;H8</f>
        <v>EISPRUNGKALENDER 2019</v>
      </c>
      <c r="C1" s="77"/>
      <c r="D1" s="77"/>
      <c r="E1" s="77"/>
      <c r="F1" s="77"/>
      <c r="G1" s="77"/>
      <c r="H1" s="77"/>
      <c r="I1" s="77"/>
      <c r="J1" s="77"/>
      <c r="K1" s="77"/>
      <c r="L1" s="77"/>
      <c r="M1" s="77"/>
      <c r="N1" s="77"/>
      <c r="O1" s="77"/>
      <c r="P1" s="77"/>
      <c r="Q1" s="77"/>
      <c r="R1" s="77"/>
      <c r="S1" s="77"/>
      <c r="T1" s="77"/>
      <c r="U1" s="77"/>
      <c r="V1" s="77"/>
      <c r="W1" s="77"/>
      <c r="X1" s="78"/>
      <c r="Y1" s="7"/>
      <c r="Z1" s="7"/>
      <c r="AA1" s="7"/>
      <c r="AB1" s="7"/>
      <c r="AC1" s="7"/>
      <c r="AD1" s="7"/>
      <c r="AE1" s="7"/>
      <c r="AF1" s="7"/>
      <c r="AG1" s="10"/>
    </row>
    <row r="2" spans="2:33" ht="17" customHeight="1" x14ac:dyDescent="0.2">
      <c r="B2" s="79"/>
      <c r="C2" s="80"/>
      <c r="D2" s="80"/>
      <c r="E2" s="80"/>
      <c r="F2" s="80"/>
      <c r="G2" s="80"/>
      <c r="H2" s="80"/>
      <c r="I2" s="80"/>
      <c r="J2" s="80"/>
      <c r="K2" s="80"/>
      <c r="L2" s="80"/>
      <c r="M2" s="80"/>
      <c r="N2" s="80"/>
      <c r="O2" s="80"/>
      <c r="P2" s="80"/>
      <c r="Q2" s="80"/>
      <c r="R2" s="80"/>
      <c r="S2" s="80"/>
      <c r="T2" s="80"/>
      <c r="U2" s="80"/>
      <c r="V2" s="80"/>
      <c r="W2" s="80"/>
      <c r="X2" s="81"/>
      <c r="Y2" s="7"/>
      <c r="Z2" s="7"/>
      <c r="AA2" s="7"/>
      <c r="AB2" s="7"/>
      <c r="AC2" s="7"/>
      <c r="AD2" s="7"/>
      <c r="AE2" s="7"/>
      <c r="AF2" s="7"/>
      <c r="AG2" s="10"/>
    </row>
    <row r="3" spans="2:33" ht="17" customHeight="1" x14ac:dyDescent="0.2">
      <c r="B3" s="79"/>
      <c r="C3" s="80"/>
      <c r="D3" s="80"/>
      <c r="E3" s="80"/>
      <c r="F3" s="80"/>
      <c r="G3" s="80"/>
      <c r="H3" s="80"/>
      <c r="I3" s="80"/>
      <c r="J3" s="80"/>
      <c r="K3" s="80"/>
      <c r="L3" s="80"/>
      <c r="M3" s="80"/>
      <c r="N3" s="80"/>
      <c r="O3" s="80"/>
      <c r="P3" s="80"/>
      <c r="Q3" s="80"/>
      <c r="R3" s="80"/>
      <c r="S3" s="80"/>
      <c r="T3" s="80"/>
      <c r="U3" s="80"/>
      <c r="V3" s="80"/>
      <c r="W3" s="80"/>
      <c r="X3" s="81"/>
      <c r="Y3" s="7"/>
      <c r="Z3" s="7"/>
      <c r="AA3" s="7"/>
      <c r="AB3" s="7"/>
      <c r="AC3" s="7"/>
      <c r="AD3" s="7"/>
      <c r="AE3" s="7"/>
      <c r="AF3" s="7"/>
      <c r="AG3" s="10"/>
    </row>
    <row r="4" spans="2:33" ht="17" customHeight="1" thickBot="1" x14ac:dyDescent="0.25">
      <c r="B4" s="82"/>
      <c r="C4" s="83"/>
      <c r="D4" s="83"/>
      <c r="E4" s="83"/>
      <c r="F4" s="83"/>
      <c r="G4" s="83"/>
      <c r="H4" s="83"/>
      <c r="I4" s="83"/>
      <c r="J4" s="83"/>
      <c r="K4" s="83"/>
      <c r="L4" s="83"/>
      <c r="M4" s="83"/>
      <c r="N4" s="83"/>
      <c r="O4" s="83"/>
      <c r="P4" s="83"/>
      <c r="Q4" s="83"/>
      <c r="R4" s="83"/>
      <c r="S4" s="83"/>
      <c r="T4" s="83"/>
      <c r="U4" s="83"/>
      <c r="V4" s="83"/>
      <c r="W4" s="83"/>
      <c r="X4" s="84"/>
      <c r="Y4" s="7"/>
      <c r="Z4" s="7"/>
      <c r="AA4" s="7"/>
      <c r="AB4" s="7"/>
      <c r="AC4" s="7"/>
      <c r="AD4" s="7"/>
      <c r="AE4" s="7"/>
      <c r="AF4" s="7"/>
      <c r="AG4" s="10"/>
    </row>
    <row r="5" spans="2:33" ht="16.5" customHeight="1" x14ac:dyDescent="0.2"/>
    <row r="6" spans="2:33" ht="16.5" customHeight="1" x14ac:dyDescent="0.2">
      <c r="B6" s="91" t="s">
        <v>27</v>
      </c>
      <c r="C6" s="92"/>
      <c r="D6" s="92"/>
      <c r="E6" s="92"/>
      <c r="F6" s="92"/>
      <c r="G6" s="92"/>
      <c r="H6" s="63"/>
      <c r="I6" s="49"/>
      <c r="J6" s="49"/>
      <c r="L6" s="90"/>
      <c r="M6" s="90"/>
      <c r="N6" s="90"/>
      <c r="O6" s="49"/>
      <c r="P6" s="49"/>
    </row>
    <row r="7" spans="2:33" ht="5.25" customHeight="1" x14ac:dyDescent="0.2">
      <c r="H7" s="64"/>
    </row>
    <row r="8" spans="2:33" ht="17" customHeight="1" x14ac:dyDescent="0.2">
      <c r="B8" s="73" t="s">
        <v>26</v>
      </c>
      <c r="C8" s="74"/>
      <c r="D8" s="74"/>
      <c r="E8" s="74"/>
      <c r="F8" s="74"/>
      <c r="G8" s="75"/>
      <c r="H8" s="85">
        <v>2019</v>
      </c>
      <c r="I8" s="86"/>
      <c r="J8" s="87"/>
      <c r="T8" s="55"/>
    </row>
    <row r="9" spans="2:33" s="8" customFormat="1" ht="17" customHeight="1" x14ac:dyDescent="0.15">
      <c r="B9" s="72" t="s">
        <v>23</v>
      </c>
      <c r="C9" s="72"/>
      <c r="D9" s="72"/>
      <c r="E9" s="72"/>
      <c r="F9" s="72"/>
      <c r="G9" s="72"/>
      <c r="H9" s="94">
        <v>43466</v>
      </c>
      <c r="I9" s="95"/>
      <c r="J9" s="96"/>
      <c r="R9" s="9"/>
      <c r="S9" s="9"/>
      <c r="T9" s="31"/>
      <c r="U9" s="9"/>
      <c r="V9" s="9"/>
      <c r="W9" s="9"/>
      <c r="X9" s="9"/>
      <c r="Y9" s="9"/>
      <c r="Z9" s="9"/>
      <c r="AA9" s="9"/>
      <c r="AB9" s="9"/>
      <c r="AC9" s="9"/>
      <c r="AD9" s="9"/>
      <c r="AE9" s="9"/>
      <c r="AF9" s="9"/>
    </row>
    <row r="10" spans="2:33" ht="17" customHeight="1" thickBot="1" x14ac:dyDescent="0.25">
      <c r="B10" s="72" t="s">
        <v>24</v>
      </c>
      <c r="C10" s="72"/>
      <c r="D10" s="72"/>
      <c r="E10" s="72"/>
      <c r="F10" s="72"/>
      <c r="G10" s="72"/>
      <c r="H10" s="27">
        <v>28</v>
      </c>
      <c r="I10" s="51" t="s">
        <v>4</v>
      </c>
      <c r="J10" s="50" t="s">
        <v>25</v>
      </c>
      <c r="K10" s="46"/>
      <c r="L10" s="93"/>
      <c r="M10" s="93"/>
      <c r="N10" s="93"/>
      <c r="O10" s="47"/>
      <c r="P10" s="47"/>
      <c r="Q10" s="29"/>
      <c r="R10" s="58"/>
      <c r="S10" s="56" t="s">
        <v>28</v>
      </c>
      <c r="T10" s="57"/>
      <c r="U10" s="57"/>
      <c r="V10" s="57"/>
      <c r="W10" s="7"/>
      <c r="X10" s="7"/>
      <c r="Y10" s="7"/>
      <c r="Z10" s="7"/>
      <c r="AA10" s="7"/>
      <c r="AB10" s="7"/>
      <c r="AC10" s="7"/>
      <c r="AD10" s="7"/>
      <c r="AE10" s="7"/>
      <c r="AF10" s="7"/>
      <c r="AG10" s="10"/>
    </row>
    <row r="11" spans="2:33" ht="17" customHeight="1" thickTop="1" x14ac:dyDescent="0.2">
      <c r="B11" s="72" t="s">
        <v>29</v>
      </c>
      <c r="C11" s="72"/>
      <c r="D11" s="72"/>
      <c r="E11" s="72"/>
      <c r="F11" s="72"/>
      <c r="G11" s="72"/>
      <c r="H11" s="28">
        <v>14</v>
      </c>
      <c r="I11" s="51" t="s">
        <v>4</v>
      </c>
      <c r="J11" s="52" t="s">
        <v>25</v>
      </c>
      <c r="K11" s="8"/>
      <c r="L11" s="10"/>
      <c r="M11" s="10"/>
      <c r="N11" s="10"/>
      <c r="O11" s="10"/>
      <c r="P11" s="10"/>
      <c r="Q11" s="10"/>
      <c r="R11" s="59"/>
      <c r="S11" s="56" t="s">
        <v>30</v>
      </c>
      <c r="T11" s="57"/>
      <c r="U11" s="57"/>
      <c r="V11" s="57"/>
      <c r="W11" s="30"/>
      <c r="X11" s="30"/>
      <c r="Y11" s="7"/>
      <c r="Z11" s="7"/>
      <c r="AA11" s="7"/>
      <c r="AB11" s="7"/>
      <c r="AC11" s="7"/>
      <c r="AD11" s="7"/>
      <c r="AE11" s="7"/>
      <c r="AF11" s="7"/>
      <c r="AG11" s="10"/>
    </row>
    <row r="12" spans="2:33" ht="17" customHeight="1" x14ac:dyDescent="0.2">
      <c r="B12" s="8"/>
      <c r="C12" s="8"/>
      <c r="D12" s="8"/>
      <c r="E12" s="8"/>
      <c r="F12" s="8"/>
      <c r="G12" s="8"/>
      <c r="H12" s="65"/>
      <c r="I12" s="51"/>
      <c r="J12" s="52"/>
      <c r="K12" s="8"/>
      <c r="L12" s="10"/>
      <c r="M12" s="10"/>
      <c r="N12" s="10"/>
      <c r="O12" s="10"/>
      <c r="P12" s="10"/>
      <c r="Q12" s="10"/>
      <c r="R12" s="10"/>
      <c r="S12" s="56"/>
      <c r="T12" s="57"/>
      <c r="U12" s="57"/>
      <c r="V12" s="57"/>
      <c r="W12" s="30"/>
      <c r="X12" s="30"/>
      <c r="Y12" s="7"/>
      <c r="Z12" s="7"/>
      <c r="AA12" s="7"/>
      <c r="AB12" s="7"/>
      <c r="AC12" s="7"/>
      <c r="AD12" s="7"/>
      <c r="AE12" s="7"/>
      <c r="AF12" s="7"/>
      <c r="AG12" s="10"/>
    </row>
    <row r="13" spans="2:33" ht="17" customHeight="1" x14ac:dyDescent="0.2">
      <c r="B13" s="89" t="s">
        <v>31</v>
      </c>
      <c r="C13" s="89"/>
      <c r="D13" s="89"/>
      <c r="E13" s="89"/>
      <c r="F13" s="89"/>
      <c r="G13" s="89"/>
      <c r="H13" s="89"/>
      <c r="I13" s="89"/>
      <c r="J13" s="89"/>
      <c r="K13" s="89"/>
      <c r="L13" s="89"/>
      <c r="M13" s="89"/>
      <c r="N13" s="89"/>
      <c r="O13" s="89"/>
      <c r="P13" s="89"/>
      <c r="Q13" s="89"/>
      <c r="R13" s="89"/>
      <c r="S13" s="89"/>
      <c r="T13" s="89"/>
      <c r="U13" s="89"/>
      <c r="V13" s="89"/>
      <c r="W13" s="89"/>
      <c r="X13" s="89"/>
      <c r="Y13" s="7"/>
      <c r="Z13" s="7"/>
      <c r="AA13" s="7"/>
      <c r="AB13" s="7"/>
      <c r="AC13" s="7"/>
      <c r="AD13" s="7"/>
      <c r="AE13" s="7"/>
      <c r="AF13" s="7"/>
      <c r="AG13" s="10"/>
    </row>
    <row r="14" spans="2:33" ht="13" customHeight="1" x14ac:dyDescent="0.2">
      <c r="B14" s="70"/>
      <c r="C14" s="70"/>
      <c r="D14" s="70"/>
      <c r="E14" s="70"/>
      <c r="F14" s="70"/>
      <c r="G14" s="70"/>
      <c r="H14" s="70"/>
      <c r="I14" s="35"/>
      <c r="J14" s="35"/>
      <c r="K14" s="35"/>
      <c r="L14" s="35"/>
      <c r="M14" s="35"/>
      <c r="N14" s="35"/>
      <c r="O14" s="35"/>
      <c r="P14" s="35"/>
      <c r="Q14" s="35"/>
      <c r="R14" s="35"/>
      <c r="S14" s="69"/>
      <c r="T14" s="69"/>
      <c r="U14" s="69"/>
      <c r="V14" s="69"/>
      <c r="W14" s="69"/>
      <c r="X14" s="69"/>
      <c r="Y14" s="2"/>
      <c r="Z14" s="11"/>
      <c r="AA14" s="11"/>
      <c r="AB14" s="11"/>
      <c r="AC14" s="11"/>
      <c r="AD14" s="11"/>
      <c r="AE14" s="11"/>
      <c r="AF14" s="11"/>
    </row>
    <row r="15" spans="2:33" ht="3" customHeight="1" x14ac:dyDescent="0.2">
      <c r="B15" s="36"/>
      <c r="C15" s="53"/>
      <c r="D15" s="53"/>
      <c r="E15" s="53"/>
      <c r="F15" s="37"/>
      <c r="G15" s="37"/>
      <c r="H15" s="37"/>
      <c r="I15" s="35"/>
      <c r="J15" s="35"/>
      <c r="K15" s="35"/>
      <c r="L15" s="35"/>
      <c r="M15" s="35"/>
      <c r="N15" s="35"/>
      <c r="O15" s="35"/>
      <c r="P15" s="35"/>
      <c r="Q15" s="35"/>
      <c r="R15" s="35"/>
      <c r="S15" s="35"/>
      <c r="T15" s="35"/>
      <c r="U15" s="35"/>
      <c r="V15" s="35"/>
      <c r="W15" s="35"/>
      <c r="X15" s="35"/>
      <c r="Y15" s="2"/>
      <c r="Z15" s="11"/>
      <c r="AA15" s="11"/>
      <c r="AB15" s="11"/>
      <c r="AC15" s="11"/>
      <c r="AD15" s="11"/>
      <c r="AE15" s="11"/>
      <c r="AF15" s="11"/>
    </row>
    <row r="16" spans="2:33" ht="17" customHeight="1" x14ac:dyDescent="0.2">
      <c r="B16" s="67" t="s">
        <v>15</v>
      </c>
      <c r="C16" s="67"/>
      <c r="D16" s="67"/>
      <c r="E16" s="67"/>
      <c r="F16" s="67"/>
      <c r="G16" s="67"/>
      <c r="H16" s="68"/>
      <c r="I16" s="1"/>
      <c r="J16" s="67" t="s">
        <v>16</v>
      </c>
      <c r="K16" s="67"/>
      <c r="L16" s="67"/>
      <c r="M16" s="67"/>
      <c r="N16" s="67"/>
      <c r="O16" s="67"/>
      <c r="P16" s="68"/>
      <c r="Q16" s="2"/>
      <c r="R16" s="67" t="s">
        <v>17</v>
      </c>
      <c r="S16" s="67"/>
      <c r="T16" s="67"/>
      <c r="U16" s="67"/>
      <c r="V16" s="67"/>
      <c r="W16" s="67"/>
      <c r="X16" s="68"/>
      <c r="Y16" s="2"/>
    </row>
    <row r="17" spans="2:32" ht="17" customHeight="1" x14ac:dyDescent="0.2">
      <c r="B17" s="60" t="s">
        <v>8</v>
      </c>
      <c r="C17" s="60" t="s">
        <v>9</v>
      </c>
      <c r="D17" s="60" t="s">
        <v>10</v>
      </c>
      <c r="E17" s="60" t="s">
        <v>11</v>
      </c>
      <c r="F17" s="60" t="s">
        <v>12</v>
      </c>
      <c r="G17" s="60" t="s">
        <v>13</v>
      </c>
      <c r="H17" s="60" t="s">
        <v>14</v>
      </c>
      <c r="I17" s="35"/>
      <c r="J17" s="61" t="str">
        <f>B17</f>
        <v>Mo</v>
      </c>
      <c r="K17" s="61" t="str">
        <f t="shared" ref="K17:P17" si="0">C17</f>
        <v>Di</v>
      </c>
      <c r="L17" s="61" t="str">
        <f t="shared" si="0"/>
        <v>Mi</v>
      </c>
      <c r="M17" s="61" t="str">
        <f t="shared" si="0"/>
        <v>Do</v>
      </c>
      <c r="N17" s="61" t="str">
        <f t="shared" si="0"/>
        <v>Fr</v>
      </c>
      <c r="O17" s="61" t="str">
        <f t="shared" si="0"/>
        <v>Sa</v>
      </c>
      <c r="P17" s="61" t="str">
        <f t="shared" si="0"/>
        <v>So</v>
      </c>
      <c r="Q17" s="35"/>
      <c r="R17" s="61" t="str">
        <f>J17</f>
        <v>Mo</v>
      </c>
      <c r="S17" s="61" t="str">
        <f t="shared" ref="S17" si="1">K17</f>
        <v>Di</v>
      </c>
      <c r="T17" s="61" t="str">
        <f t="shared" ref="T17" si="2">L17</f>
        <v>Mi</v>
      </c>
      <c r="U17" s="61" t="str">
        <f t="shared" ref="U17" si="3">M17</f>
        <v>Do</v>
      </c>
      <c r="V17" s="61" t="str">
        <f t="shared" ref="V17" si="4">N17</f>
        <v>Fr</v>
      </c>
      <c r="W17" s="61" t="str">
        <f t="shared" ref="W17" si="5">O17</f>
        <v>Sa</v>
      </c>
      <c r="X17" s="61" t="str">
        <f t="shared" ref="X17" si="6">P17</f>
        <v>So</v>
      </c>
      <c r="Y17" s="2"/>
    </row>
    <row r="18" spans="2:32" ht="17" customHeight="1" x14ac:dyDescent="0.2">
      <c r="B18" s="39" t="str">
        <f>IF($O$10="Sunday",IF(WEEKDAY(DATE($H$8,1,1))=1,1,""),IF(WEEKDAY(DATE($H$8,1,1))=2,1,""))</f>
        <v/>
      </c>
      <c r="C18" s="39">
        <f>IF(B18&lt;&gt;"",B18+1,IF($O$10="Sunday",IF(WEEKDAY(DATE($H$8,1,1))=2,1,""),IF(WEEKDAY(DATE($H$8,1,1))=3,1,"")))</f>
        <v>1</v>
      </c>
      <c r="D18" s="39">
        <f>IF(C18&lt;&gt;"",C18+1,IF($O$10="Sunday",IF(WEEKDAY(DATE($H$8,1,1))=3,1,""),IF(WEEKDAY(DATE($H$8,1,1))=4,1,"")))</f>
        <v>2</v>
      </c>
      <c r="E18" s="39">
        <f>IF(D18&lt;&gt;"",D18+1,IF($O$10="Sunday",IF(WEEKDAY(DATE($H$8,1,1))=4,1,""),IF(WEEKDAY(DATE($H$8,1,1))=5,1,"")))</f>
        <v>3</v>
      </c>
      <c r="F18" s="39">
        <f>IF(E18&lt;&gt;"",E18+1,IF($O$10="Sunday",IF(WEEKDAY(DATE($H$8,1,1))=5,1,""),IF(WEEKDAY(DATE($H$8,1,1))=6,1,"")))</f>
        <v>4</v>
      </c>
      <c r="G18" s="39">
        <f>IF(F18&lt;&gt;"",F18+1,IF($O$10="Sunday",IF(WEEKDAY(DATE($H$8,1,1))=6,1,""),IF(WEEKDAY(DATE($H$8,1,1))=7,1,"")))</f>
        <v>5</v>
      </c>
      <c r="H18" s="39">
        <f>IF(G18&lt;&gt;"",G18+1,IF($O$10="Sunday",IF(WEEKDAY(DATE($H$8,1,1))=7,1,""),IF(WEEKDAY(DATE($H$8,1,1))=1,1,"")))</f>
        <v>6</v>
      </c>
      <c r="I18" s="35"/>
      <c r="J18" s="39" t="str">
        <f>IF($O$10="Sunday",IF(WEEKDAY(DATE($H$8,2,1))=1,1,""),IF(WEEKDAY(DATE($H$8,2,1))=2,1,""))</f>
        <v/>
      </c>
      <c r="K18" s="39" t="str">
        <f>IF(J18&lt;&gt;"",J18+1,IF($O$10="Sunday",IF(WEEKDAY(DATE($H$8,2,1))=2,1,""),IF(WEEKDAY(DATE($H$8,2,1))=3,1,"")))</f>
        <v/>
      </c>
      <c r="L18" s="39" t="str">
        <f>IF(K18&lt;&gt;"",K18+1,IF($O$10="Sunday",IF(WEEKDAY(DATE($H$8,2,1))=3,1,""),IF(WEEKDAY(DATE($H$8,2,1))=4,1,"")))</f>
        <v/>
      </c>
      <c r="M18" s="39" t="str">
        <f>IF(L18&lt;&gt;"",L18+1,IF($O$10="Sunday",IF(WEEKDAY(DATE($H$8,2,1))=4,1,""),IF(WEEKDAY(DATE($H$8,2,1))=5,1,"")))</f>
        <v/>
      </c>
      <c r="N18" s="39">
        <f>IF(M18&lt;&gt;"",M18+1,IF($O$10="Sunday",IF(WEEKDAY(DATE($H$8,2,1))=5,1,""),IF(WEEKDAY(DATE($H$8,2,1))=6,1,"")))</f>
        <v>1</v>
      </c>
      <c r="O18" s="39">
        <f>IF(N18&lt;&gt;"",N18+1,IF($O$10="Sunday",IF(WEEKDAY(DATE($H$8,2,1))=6,1,""),IF(WEEKDAY(DATE($H$8,2,1))=7,1,"")))</f>
        <v>2</v>
      </c>
      <c r="P18" s="39">
        <f>IF(O18&lt;&gt;"",O18+1,IF($O$10="Sunday",IF(WEEKDAY(DATE($H$8,2,1))=7,1,""),IF(WEEKDAY(DATE($H$8,2,1))=1,1,"")))</f>
        <v>3</v>
      </c>
      <c r="Q18" s="35"/>
      <c r="R18" s="39" t="str">
        <f>IF($O$10="Sunday",IF(WEEKDAY(DATE($H$8,3,1))=1,1,""),IF(WEEKDAY(DATE($H$8,3,1))=2,1,""))</f>
        <v/>
      </c>
      <c r="S18" s="39" t="str">
        <f>IF(R18&lt;&gt;"",R18+1,IF($O$10="Sunday",IF(WEEKDAY(DATE($H$8,3,1))=2,1,""),IF(WEEKDAY(DATE($H$8,3,1))=3,1,"")))</f>
        <v/>
      </c>
      <c r="T18" s="39" t="str">
        <f>IF(S18&lt;&gt;"",S18+1,IF($O$10="Sunday",IF(WEEKDAY(DATE($H$8,3,1))=3,1,""),IF(WEEKDAY(DATE($H$8,3,1))=4,1,"")))</f>
        <v/>
      </c>
      <c r="U18" s="39" t="str">
        <f>IF(T18&lt;&gt;"",T18+1,IF($O$10="Sunday",IF(WEEKDAY(DATE($H$8,3,1))=4,1,""),IF(WEEKDAY(DATE($H$8,3,1))=5,1,"")))</f>
        <v/>
      </c>
      <c r="V18" s="39">
        <f>IF(U18&lt;&gt;"",U18+1,IF($O$10="Sunday",IF(WEEKDAY(DATE($H$8,3,1))=5,1,""),IF(WEEKDAY(DATE($H$8,3,1))=6,1,"")))</f>
        <v>1</v>
      </c>
      <c r="W18" s="39">
        <f>IF(V18&lt;&gt;"",V18+1,IF($O$10="Sunday",IF(WEEKDAY(DATE($H$8,3,1))=6,1,""),IF(WEEKDAY(DATE($H$8,3,1))=7,1,"")))</f>
        <v>2</v>
      </c>
      <c r="X18" s="39">
        <f>IF(W18&lt;&gt;"",W18+1,IF($O$10="Sunday",IF(WEEKDAY(DATE($H$8,3,1))=7,1,""),IF(WEEKDAY(DATE($H$8,3,1))=1,1,"")))</f>
        <v>3</v>
      </c>
      <c r="Y18" s="2"/>
      <c r="AA18" s="12"/>
    </row>
    <row r="19" spans="2:32" ht="17" customHeight="1" x14ac:dyDescent="0.2">
      <c r="B19" s="39">
        <f>H18+1</f>
        <v>7</v>
      </c>
      <c r="C19" s="39">
        <f t="shared" ref="C19:H21" si="7">B19+1</f>
        <v>8</v>
      </c>
      <c r="D19" s="39">
        <f t="shared" si="7"/>
        <v>9</v>
      </c>
      <c r="E19" s="39">
        <f t="shared" si="7"/>
        <v>10</v>
      </c>
      <c r="F19" s="39">
        <f t="shared" si="7"/>
        <v>11</v>
      </c>
      <c r="G19" s="39">
        <f t="shared" si="7"/>
        <v>12</v>
      </c>
      <c r="H19" s="39">
        <f t="shared" si="7"/>
        <v>13</v>
      </c>
      <c r="I19" s="35"/>
      <c r="J19" s="39">
        <f>P18+1</f>
        <v>4</v>
      </c>
      <c r="K19" s="39">
        <f t="shared" ref="K19:K21" si="8">J19+1</f>
        <v>5</v>
      </c>
      <c r="L19" s="39">
        <f t="shared" ref="L19:L21" si="9">K19+1</f>
        <v>6</v>
      </c>
      <c r="M19" s="39">
        <f t="shared" ref="M19:M21" si="10">L19+1</f>
        <v>7</v>
      </c>
      <c r="N19" s="39">
        <f t="shared" ref="N19:N21" si="11">M19+1</f>
        <v>8</v>
      </c>
      <c r="O19" s="39">
        <f t="shared" ref="O19:O21" si="12">N19+1</f>
        <v>9</v>
      </c>
      <c r="P19" s="39">
        <f t="shared" ref="P19:P21" si="13">O19+1</f>
        <v>10</v>
      </c>
      <c r="Q19" s="35"/>
      <c r="R19" s="39">
        <f>X18+1</f>
        <v>4</v>
      </c>
      <c r="S19" s="39">
        <f t="shared" ref="S19:S21" si="14">R19+1</f>
        <v>5</v>
      </c>
      <c r="T19" s="39">
        <f t="shared" ref="T19:T21" si="15">S19+1</f>
        <v>6</v>
      </c>
      <c r="U19" s="39">
        <f t="shared" ref="U19:U21" si="16">T19+1</f>
        <v>7</v>
      </c>
      <c r="V19" s="39">
        <f t="shared" ref="V19:V21" si="17">U19+1</f>
        <v>8</v>
      </c>
      <c r="W19" s="39">
        <f t="shared" ref="W19:W21" si="18">V19+1</f>
        <v>9</v>
      </c>
      <c r="X19" s="39">
        <f t="shared" ref="X19:X21" si="19">W19+1</f>
        <v>10</v>
      </c>
      <c r="Y19" s="2"/>
      <c r="AA19" s="12"/>
    </row>
    <row r="20" spans="2:32" ht="17" customHeight="1" x14ac:dyDescent="0.2">
      <c r="B20" s="39">
        <f>H19+1</f>
        <v>14</v>
      </c>
      <c r="C20" s="39">
        <f t="shared" si="7"/>
        <v>15</v>
      </c>
      <c r="D20" s="39">
        <f t="shared" si="7"/>
        <v>16</v>
      </c>
      <c r="E20" s="39">
        <f t="shared" si="7"/>
        <v>17</v>
      </c>
      <c r="F20" s="39">
        <f t="shared" si="7"/>
        <v>18</v>
      </c>
      <c r="G20" s="39">
        <f t="shared" si="7"/>
        <v>19</v>
      </c>
      <c r="H20" s="39">
        <f t="shared" si="7"/>
        <v>20</v>
      </c>
      <c r="I20" s="35"/>
      <c r="J20" s="39">
        <f>P19+1</f>
        <v>11</v>
      </c>
      <c r="K20" s="39">
        <f t="shared" si="8"/>
        <v>12</v>
      </c>
      <c r="L20" s="39">
        <f t="shared" si="9"/>
        <v>13</v>
      </c>
      <c r="M20" s="39">
        <f t="shared" si="10"/>
        <v>14</v>
      </c>
      <c r="N20" s="39">
        <f t="shared" si="11"/>
        <v>15</v>
      </c>
      <c r="O20" s="39">
        <f t="shared" si="12"/>
        <v>16</v>
      </c>
      <c r="P20" s="39">
        <f t="shared" si="13"/>
        <v>17</v>
      </c>
      <c r="Q20" s="35"/>
      <c r="R20" s="39">
        <f>X19+1</f>
        <v>11</v>
      </c>
      <c r="S20" s="39">
        <f t="shared" si="14"/>
        <v>12</v>
      </c>
      <c r="T20" s="39">
        <f t="shared" si="15"/>
        <v>13</v>
      </c>
      <c r="U20" s="39">
        <f t="shared" si="16"/>
        <v>14</v>
      </c>
      <c r="V20" s="39">
        <f t="shared" si="17"/>
        <v>15</v>
      </c>
      <c r="W20" s="39">
        <f t="shared" si="18"/>
        <v>16</v>
      </c>
      <c r="X20" s="39">
        <f t="shared" si="19"/>
        <v>17</v>
      </c>
      <c r="Y20" s="2"/>
      <c r="AA20" s="12"/>
    </row>
    <row r="21" spans="2:32" ht="17" customHeight="1" x14ac:dyDescent="0.2">
      <c r="B21" s="39">
        <f>H20+1</f>
        <v>21</v>
      </c>
      <c r="C21" s="39">
        <f t="shared" si="7"/>
        <v>22</v>
      </c>
      <c r="D21" s="39">
        <f t="shared" si="7"/>
        <v>23</v>
      </c>
      <c r="E21" s="39">
        <f t="shared" si="7"/>
        <v>24</v>
      </c>
      <c r="F21" s="39">
        <f t="shared" si="7"/>
        <v>25</v>
      </c>
      <c r="G21" s="39">
        <f t="shared" si="7"/>
        <v>26</v>
      </c>
      <c r="H21" s="39">
        <f t="shared" si="7"/>
        <v>27</v>
      </c>
      <c r="I21" s="35"/>
      <c r="J21" s="39">
        <f>P20+1</f>
        <v>18</v>
      </c>
      <c r="K21" s="39">
        <f t="shared" si="8"/>
        <v>19</v>
      </c>
      <c r="L21" s="39">
        <f t="shared" si="9"/>
        <v>20</v>
      </c>
      <c r="M21" s="39">
        <f t="shared" si="10"/>
        <v>21</v>
      </c>
      <c r="N21" s="39">
        <f t="shared" si="11"/>
        <v>22</v>
      </c>
      <c r="O21" s="39">
        <f t="shared" si="12"/>
        <v>23</v>
      </c>
      <c r="P21" s="39">
        <f t="shared" si="13"/>
        <v>24</v>
      </c>
      <c r="Q21" s="35"/>
      <c r="R21" s="39">
        <f>X20+1</f>
        <v>18</v>
      </c>
      <c r="S21" s="39">
        <f t="shared" si="14"/>
        <v>19</v>
      </c>
      <c r="T21" s="39">
        <f t="shared" si="15"/>
        <v>20</v>
      </c>
      <c r="U21" s="39">
        <f t="shared" si="16"/>
        <v>21</v>
      </c>
      <c r="V21" s="39">
        <f t="shared" si="17"/>
        <v>22</v>
      </c>
      <c r="W21" s="39">
        <f t="shared" si="18"/>
        <v>23</v>
      </c>
      <c r="X21" s="39">
        <f t="shared" si="19"/>
        <v>24</v>
      </c>
      <c r="Y21" s="2"/>
    </row>
    <row r="22" spans="2:32" ht="17" customHeight="1" x14ac:dyDescent="0.2">
      <c r="B22" s="39">
        <f>IF(H21&lt;&gt;"",IF(DAY(EOMONTH(DATE($H$8,1,1),0))=H21,"",H21+1),"")</f>
        <v>28</v>
      </c>
      <c r="C22" s="39">
        <f t="shared" ref="C22:H22" si="20">IF(B22&lt;&gt;"",IF(DAY(EOMONTH(DATE($H$8,1,1),0))=B22,"",B22+1),"")</f>
        <v>29</v>
      </c>
      <c r="D22" s="39">
        <f t="shared" si="20"/>
        <v>30</v>
      </c>
      <c r="E22" s="39">
        <f t="shared" si="20"/>
        <v>31</v>
      </c>
      <c r="F22" s="39" t="str">
        <f t="shared" si="20"/>
        <v/>
      </c>
      <c r="G22" s="39" t="str">
        <f t="shared" si="20"/>
        <v/>
      </c>
      <c r="H22" s="39" t="str">
        <f t="shared" si="20"/>
        <v/>
      </c>
      <c r="I22" s="35"/>
      <c r="J22" s="39">
        <f>IF(P21&lt;&gt;"",IF(DAY(EOMONTH(DATE($H$8,2,1),0))=P21,"",P21+1),"")</f>
        <v>25</v>
      </c>
      <c r="K22" s="39">
        <f t="shared" ref="K22:P22" si="21">IF(J22&lt;&gt;"",IF(DAY(EOMONTH(DATE($H$8,2,1),0))=J22,"",J22+1),"")</f>
        <v>26</v>
      </c>
      <c r="L22" s="39">
        <f t="shared" si="21"/>
        <v>27</v>
      </c>
      <c r="M22" s="39">
        <f t="shared" si="21"/>
        <v>28</v>
      </c>
      <c r="N22" s="39" t="str">
        <f t="shared" si="21"/>
        <v/>
      </c>
      <c r="O22" s="39" t="str">
        <f t="shared" si="21"/>
        <v/>
      </c>
      <c r="P22" s="39" t="str">
        <f t="shared" si="21"/>
        <v/>
      </c>
      <c r="Q22" s="35"/>
      <c r="R22" s="39">
        <f>IF(X21&lt;&gt;"",IF(DAY(EOMONTH(DATE($H$8,3,1),0))=X21,"",X21+1),"")</f>
        <v>25</v>
      </c>
      <c r="S22" s="39">
        <f t="shared" ref="S22:X22" si="22">IF(R22&lt;&gt;"",IF(DAY(EOMONTH(DATE($H$8,3,1),0))=R22,"",R22+1),"")</f>
        <v>26</v>
      </c>
      <c r="T22" s="39">
        <f t="shared" si="22"/>
        <v>27</v>
      </c>
      <c r="U22" s="39">
        <f t="shared" si="22"/>
        <v>28</v>
      </c>
      <c r="V22" s="39">
        <f t="shared" si="22"/>
        <v>29</v>
      </c>
      <c r="W22" s="39">
        <f t="shared" si="22"/>
        <v>30</v>
      </c>
      <c r="X22" s="39">
        <f t="shared" si="22"/>
        <v>31</v>
      </c>
      <c r="Y22" s="2"/>
    </row>
    <row r="23" spans="2:32" ht="17" customHeight="1" x14ac:dyDescent="0.2">
      <c r="B23" s="39" t="str">
        <f>IF(H22&lt;&gt;"",IF(DAY(EOMONTH(DATE($H$8,1,1),0))=H22,"",H22+1),"")</f>
        <v/>
      </c>
      <c r="C23" s="39" t="str">
        <f>IF(B23&lt;&gt;"",IF(DAY(EOMONTH(DATE($H$8,1,1),0))=B23,"",B23+1),"")</f>
        <v/>
      </c>
      <c r="D23" s="39"/>
      <c r="E23" s="39"/>
      <c r="F23" s="39"/>
      <c r="G23" s="62">
        <f>$H$8</f>
        <v>2019</v>
      </c>
      <c r="H23" s="62">
        <v>1</v>
      </c>
      <c r="I23" s="35"/>
      <c r="J23" s="39" t="str">
        <f>IF(P22&lt;&gt;"",IF(DAY(EOMONTH(DATE($H$8,2,1),0))=P22,"",P22+1),"")</f>
        <v/>
      </c>
      <c r="K23" s="39" t="str">
        <f>IF(J23&lt;&gt;"",IF(DAY(EOMONTH(DATE($H$8,2,1),0))=J23,"",J23+1),"")</f>
        <v/>
      </c>
      <c r="L23" s="39"/>
      <c r="M23" s="39"/>
      <c r="N23" s="39"/>
      <c r="O23" s="62">
        <f>$H$8</f>
        <v>2019</v>
      </c>
      <c r="P23" s="62">
        <v>2</v>
      </c>
      <c r="Q23" s="40"/>
      <c r="R23" s="39" t="str">
        <f>IF(X22&lt;&gt;"",IF(DAY(EOMONTH(DATE($H$8,3,1),0))=X22,"",X22+1),"")</f>
        <v/>
      </c>
      <c r="S23" s="39" t="str">
        <f>IF(R23&lt;&gt;"",IF(DAY(EOMONTH(DATE($H$8,3,1),0))=R23,"",R23+1),"")</f>
        <v/>
      </c>
      <c r="T23" s="41"/>
      <c r="U23" s="41"/>
      <c r="V23" s="41"/>
      <c r="W23" s="62">
        <f>$H$8</f>
        <v>2019</v>
      </c>
      <c r="X23" s="62">
        <v>3</v>
      </c>
      <c r="Y23" s="3"/>
    </row>
    <row r="24" spans="2:32" ht="6.75" customHeight="1" x14ac:dyDescent="0.2">
      <c r="B24" s="35"/>
      <c r="C24" s="35"/>
      <c r="D24" s="35"/>
      <c r="E24" s="35"/>
      <c r="F24" s="35"/>
      <c r="G24" s="35"/>
      <c r="H24" s="35"/>
      <c r="I24" s="35"/>
      <c r="J24" s="35"/>
      <c r="K24" s="35"/>
      <c r="L24" s="35"/>
      <c r="M24" s="35"/>
      <c r="N24" s="35"/>
      <c r="O24" s="35"/>
      <c r="P24" s="35"/>
      <c r="Q24" s="35"/>
      <c r="R24" s="35"/>
      <c r="S24" s="35"/>
      <c r="T24" s="35"/>
      <c r="U24" s="35"/>
      <c r="V24" s="35"/>
      <c r="W24" s="35"/>
      <c r="X24" s="35"/>
      <c r="Y24" s="2"/>
      <c r="Z24" s="1"/>
      <c r="AA24" s="1"/>
      <c r="AB24" s="1"/>
      <c r="AC24" s="1"/>
      <c r="AD24" s="1"/>
      <c r="AE24" s="1"/>
      <c r="AF24" s="1"/>
    </row>
    <row r="25" spans="2:32" ht="17" customHeight="1" x14ac:dyDescent="0.2">
      <c r="B25" s="67" t="s">
        <v>0</v>
      </c>
      <c r="C25" s="67"/>
      <c r="D25" s="67"/>
      <c r="E25" s="67"/>
      <c r="F25" s="67"/>
      <c r="G25" s="67"/>
      <c r="H25" s="68"/>
      <c r="I25" s="1"/>
      <c r="J25" s="67" t="s">
        <v>18</v>
      </c>
      <c r="K25" s="67"/>
      <c r="L25" s="67"/>
      <c r="M25" s="67"/>
      <c r="N25" s="67"/>
      <c r="O25" s="67"/>
      <c r="P25" s="68"/>
      <c r="R25" s="67" t="s">
        <v>19</v>
      </c>
      <c r="S25" s="67"/>
      <c r="T25" s="67"/>
      <c r="U25" s="67"/>
      <c r="V25" s="67"/>
      <c r="W25" s="67"/>
      <c r="X25" s="68"/>
    </row>
    <row r="26" spans="2:32" ht="17" customHeight="1" x14ac:dyDescent="0.2">
      <c r="B26" s="61" t="str">
        <f>R17</f>
        <v>Mo</v>
      </c>
      <c r="C26" s="61" t="str">
        <f t="shared" ref="C26:H26" si="23">S17</f>
        <v>Di</v>
      </c>
      <c r="D26" s="61" t="str">
        <f t="shared" si="23"/>
        <v>Mi</v>
      </c>
      <c r="E26" s="61" t="str">
        <f t="shared" si="23"/>
        <v>Do</v>
      </c>
      <c r="F26" s="61" t="str">
        <f t="shared" si="23"/>
        <v>Fr</v>
      </c>
      <c r="G26" s="61" t="str">
        <f t="shared" si="23"/>
        <v>Sa</v>
      </c>
      <c r="H26" s="61" t="str">
        <f t="shared" si="23"/>
        <v>So</v>
      </c>
      <c r="I26" s="38"/>
      <c r="J26" s="61" t="str">
        <f>B26</f>
        <v>Mo</v>
      </c>
      <c r="K26" s="61" t="str">
        <f t="shared" ref="K26" si="24">C26</f>
        <v>Di</v>
      </c>
      <c r="L26" s="61" t="str">
        <f t="shared" ref="L26" si="25">D26</f>
        <v>Mi</v>
      </c>
      <c r="M26" s="61" t="str">
        <f t="shared" ref="M26" si="26">E26</f>
        <v>Do</v>
      </c>
      <c r="N26" s="61" t="str">
        <f t="shared" ref="N26" si="27">F26</f>
        <v>Fr</v>
      </c>
      <c r="O26" s="61" t="str">
        <f t="shared" ref="O26" si="28">G26</f>
        <v>Sa</v>
      </c>
      <c r="P26" s="61" t="str">
        <f t="shared" ref="P26" si="29">H26</f>
        <v>So</v>
      </c>
      <c r="Q26" s="35"/>
      <c r="R26" s="61" t="str">
        <f>J26</f>
        <v>Mo</v>
      </c>
      <c r="S26" s="61" t="str">
        <f t="shared" ref="S26" si="30">K26</f>
        <v>Di</v>
      </c>
      <c r="T26" s="61" t="str">
        <f t="shared" ref="T26" si="31">L26</f>
        <v>Mi</v>
      </c>
      <c r="U26" s="61" t="str">
        <f t="shared" ref="U26" si="32">M26</f>
        <v>Do</v>
      </c>
      <c r="V26" s="61" t="str">
        <f t="shared" ref="V26" si="33">N26</f>
        <v>Fr</v>
      </c>
      <c r="W26" s="61" t="str">
        <f t="shared" ref="W26" si="34">O26</f>
        <v>Sa</v>
      </c>
      <c r="X26" s="61" t="str">
        <f t="shared" ref="X26" si="35">P26</f>
        <v>So</v>
      </c>
    </row>
    <row r="27" spans="2:32" ht="17" customHeight="1" x14ac:dyDescent="0.2">
      <c r="B27" s="39">
        <f>IF($O$10="Sunday",IF(WEEKDAY(DATE($H$8,4,1))=1,1,""),IF(WEEKDAY(DATE($H$8,4,1))=2,1,""))</f>
        <v>1</v>
      </c>
      <c r="C27" s="39">
        <f>IF(B27&lt;&gt;"",B27+1,IF($O$10="Sunday",IF(WEEKDAY(DATE($H$8,4,1))=2,1,""),IF(WEEKDAY(DATE($H$8,4,1))=3,1,"")))</f>
        <v>2</v>
      </c>
      <c r="D27" s="39">
        <f>IF(C27&lt;&gt;"",C27+1,IF($O$10="Sunday",IF(WEEKDAY(DATE($H$8,4,1))=3,1,""),IF(WEEKDAY(DATE($H$8,4,1))=4,1,"")))</f>
        <v>3</v>
      </c>
      <c r="E27" s="39">
        <f>IF(D27&lt;&gt;"",D27+1,IF($O$10="Sunday",IF(WEEKDAY(DATE($H$8,4,1))=4,1,""),IF(WEEKDAY(DATE($H$8,4,1))=5,1,"")))</f>
        <v>4</v>
      </c>
      <c r="F27" s="39">
        <f>IF(E27&lt;&gt;"",E27+1,IF($O$10="Sunday",IF(WEEKDAY(DATE($H$8,4,1))=5,1,""),IF(WEEKDAY(DATE($H$8,4,1))=6,1,"")))</f>
        <v>5</v>
      </c>
      <c r="G27" s="39">
        <f>IF(F27&lt;&gt;"",F27+1,IF($O$10="Sunday",IF(WEEKDAY(DATE($H$8,4,1))=6,1,""),IF(WEEKDAY(DATE($H$8,4,1))=7,1,"")))</f>
        <v>6</v>
      </c>
      <c r="H27" s="39">
        <f>IF(G27&lt;&gt;"",G27+1,IF($O$10="Sunday",IF(WEEKDAY(DATE($H$8,4,1))=7,1,""),IF(WEEKDAY(DATE($H$8,4,1))=1,1,"")))</f>
        <v>7</v>
      </c>
      <c r="I27" s="42"/>
      <c r="J27" s="39" t="str">
        <f>IF($O$10="Sunday",IF(WEEKDAY(DATE($H$8,5,1))=1,1,""),IF(WEEKDAY(DATE($H$8,5,1))=2,1,""))</f>
        <v/>
      </c>
      <c r="K27" s="39" t="str">
        <f>IF(J27&lt;&gt;"",J27+1,IF($O$10="Sunday",IF(WEEKDAY(DATE($H$8,5,1))=2,1,""),IF(WEEKDAY(DATE($H$8,5,1))=3,1,"")))</f>
        <v/>
      </c>
      <c r="L27" s="39">
        <f>IF(K27&lt;&gt;"",K27+1,IF($O$10="Sunday",IF(WEEKDAY(DATE($H$8,5,1))=3,1,""),IF(WEEKDAY(DATE($H$8,5,1))=4,1,"")))</f>
        <v>1</v>
      </c>
      <c r="M27" s="39">
        <f>IF(L27&lt;&gt;"",L27+1,IF($O$10="Sunday",IF(WEEKDAY(DATE($H$8,5,1))=4,1,""),IF(WEEKDAY(DATE($H$8,5,1))=5,1,"")))</f>
        <v>2</v>
      </c>
      <c r="N27" s="39">
        <f>IF(M27&lt;&gt;"",M27+1,IF($O$10="Sunday",IF(WEEKDAY(DATE($H$8,5,1))=5,1,""),IF(WEEKDAY(DATE($H$8,5,1))=6,1,"")))</f>
        <v>3</v>
      </c>
      <c r="O27" s="39">
        <f>IF(N27&lt;&gt;"",N27+1,IF($O$10="Sunday",IF(WEEKDAY(DATE($H$8,5,1))=6,1,""),IF(WEEKDAY(DATE($H$8,5,1))=7,1,"")))</f>
        <v>4</v>
      </c>
      <c r="P27" s="39">
        <f>IF(O27&lt;&gt;"",O27+1,IF($O$10="Sunday",IF(WEEKDAY(DATE($H$8,5,1))=7,1,""),IF(WEEKDAY(DATE($H$8,5,1))=1,1,"")))</f>
        <v>5</v>
      </c>
      <c r="Q27" s="43"/>
      <c r="R27" s="39" t="str">
        <f>IF($O$10="Sunday",IF(WEEKDAY(DATE($H$8,6,1))=1,1,""),IF(WEEKDAY(DATE($H$8,6,1))=2,1,""))</f>
        <v/>
      </c>
      <c r="S27" s="39" t="str">
        <f>IF(R27&lt;&gt;"",R27+1,IF($O$10="Sunday",IF(WEEKDAY(DATE($H$8,6,1))=2,1,""),IF(WEEKDAY(DATE($H$8,6,1))=3,1,"")))</f>
        <v/>
      </c>
      <c r="T27" s="39" t="str">
        <f>IF(S27&lt;&gt;"",S27+1,IF($O$10="Sunday",IF(WEEKDAY(DATE($H$8,6,1))=3,1,""),IF(WEEKDAY(DATE($H$8,6,1))=4,1,"")))</f>
        <v/>
      </c>
      <c r="U27" s="39" t="str">
        <f>IF(T27&lt;&gt;"",T27+1,IF($O$10="Sunday",IF(WEEKDAY(DATE($H$8,6,1))=4,1,""),IF(WEEKDAY(DATE($H$8,6,1))=5,1,"")))</f>
        <v/>
      </c>
      <c r="V27" s="39" t="str">
        <f>IF(U27&lt;&gt;"",U27+1,IF($O$10="Sunday",IF(WEEKDAY(DATE($H$8,6,1))=5,1,""),IF(WEEKDAY(DATE($H$8,6,1))=6,1,"")))</f>
        <v/>
      </c>
      <c r="W27" s="39">
        <f>IF(V27&lt;&gt;"",V27+1,IF($O$10="Sunday",IF(WEEKDAY(DATE($H$8,6,1))=6,1,""),IF(WEEKDAY(DATE($H$8,6,1))=7,1,"")))</f>
        <v>1</v>
      </c>
      <c r="X27" s="39">
        <f>IF(W27&lt;&gt;"",W27+1,IF($O$10="Sunday",IF(WEEKDAY(DATE($H$8,6,1))=7,1,""),IF(WEEKDAY(DATE($H$8,6,1))=1,1,"")))</f>
        <v>2</v>
      </c>
    </row>
    <row r="28" spans="2:32" ht="17" customHeight="1" x14ac:dyDescent="0.2">
      <c r="B28" s="39">
        <f>H27+1</f>
        <v>8</v>
      </c>
      <c r="C28" s="39">
        <f t="shared" ref="C28:C30" si="36">B28+1</f>
        <v>9</v>
      </c>
      <c r="D28" s="39">
        <f t="shared" ref="D28:D30" si="37">C28+1</f>
        <v>10</v>
      </c>
      <c r="E28" s="39">
        <f t="shared" ref="E28:E30" si="38">D28+1</f>
        <v>11</v>
      </c>
      <c r="F28" s="39">
        <f t="shared" ref="F28:F30" si="39">E28+1</f>
        <v>12</v>
      </c>
      <c r="G28" s="39">
        <f t="shared" ref="G28:G30" si="40">F28+1</f>
        <v>13</v>
      </c>
      <c r="H28" s="39">
        <f t="shared" ref="H28:H30" si="41">G28+1</f>
        <v>14</v>
      </c>
      <c r="I28" s="42"/>
      <c r="J28" s="39">
        <f>P27+1</f>
        <v>6</v>
      </c>
      <c r="K28" s="39">
        <f t="shared" ref="K28:K30" si="42">J28+1</f>
        <v>7</v>
      </c>
      <c r="L28" s="39">
        <f t="shared" ref="L28:L30" si="43">K28+1</f>
        <v>8</v>
      </c>
      <c r="M28" s="39">
        <f t="shared" ref="M28:M30" si="44">L28+1</f>
        <v>9</v>
      </c>
      <c r="N28" s="39">
        <f t="shared" ref="N28:N30" si="45">M28+1</f>
        <v>10</v>
      </c>
      <c r="O28" s="39">
        <f t="shared" ref="O28:O30" si="46">N28+1</f>
        <v>11</v>
      </c>
      <c r="P28" s="39">
        <f t="shared" ref="P28:P30" si="47">O28+1</f>
        <v>12</v>
      </c>
      <c r="Q28" s="43"/>
      <c r="R28" s="39">
        <f>X27+1</f>
        <v>3</v>
      </c>
      <c r="S28" s="39">
        <f t="shared" ref="S28:S30" si="48">R28+1</f>
        <v>4</v>
      </c>
      <c r="T28" s="39">
        <f t="shared" ref="T28:T30" si="49">S28+1</f>
        <v>5</v>
      </c>
      <c r="U28" s="39">
        <f t="shared" ref="U28:U30" si="50">T28+1</f>
        <v>6</v>
      </c>
      <c r="V28" s="39">
        <f t="shared" ref="V28:V30" si="51">U28+1</f>
        <v>7</v>
      </c>
      <c r="W28" s="39">
        <f t="shared" ref="W28:W30" si="52">V28+1</f>
        <v>8</v>
      </c>
      <c r="X28" s="39">
        <f t="shared" ref="X28:X30" si="53">W28+1</f>
        <v>9</v>
      </c>
    </row>
    <row r="29" spans="2:32" ht="17" customHeight="1" x14ac:dyDescent="0.2">
      <c r="B29" s="39">
        <f>H28+1</f>
        <v>15</v>
      </c>
      <c r="C29" s="39">
        <f t="shared" si="36"/>
        <v>16</v>
      </c>
      <c r="D29" s="39">
        <f t="shared" si="37"/>
        <v>17</v>
      </c>
      <c r="E29" s="39">
        <f t="shared" si="38"/>
        <v>18</v>
      </c>
      <c r="F29" s="39">
        <f t="shared" si="39"/>
        <v>19</v>
      </c>
      <c r="G29" s="39">
        <f t="shared" si="40"/>
        <v>20</v>
      </c>
      <c r="H29" s="39">
        <f t="shared" si="41"/>
        <v>21</v>
      </c>
      <c r="I29" s="42"/>
      <c r="J29" s="39">
        <f>P28+1</f>
        <v>13</v>
      </c>
      <c r="K29" s="39">
        <f t="shared" si="42"/>
        <v>14</v>
      </c>
      <c r="L29" s="39">
        <f t="shared" si="43"/>
        <v>15</v>
      </c>
      <c r="M29" s="39">
        <f t="shared" si="44"/>
        <v>16</v>
      </c>
      <c r="N29" s="39">
        <f t="shared" si="45"/>
        <v>17</v>
      </c>
      <c r="O29" s="39">
        <f t="shared" si="46"/>
        <v>18</v>
      </c>
      <c r="P29" s="39">
        <f t="shared" si="47"/>
        <v>19</v>
      </c>
      <c r="Q29" s="43"/>
      <c r="R29" s="39">
        <f>X28+1</f>
        <v>10</v>
      </c>
      <c r="S29" s="39">
        <f t="shared" si="48"/>
        <v>11</v>
      </c>
      <c r="T29" s="39">
        <f t="shared" si="49"/>
        <v>12</v>
      </c>
      <c r="U29" s="39">
        <f t="shared" si="50"/>
        <v>13</v>
      </c>
      <c r="V29" s="39">
        <f t="shared" si="51"/>
        <v>14</v>
      </c>
      <c r="W29" s="39">
        <f t="shared" si="52"/>
        <v>15</v>
      </c>
      <c r="X29" s="39">
        <f t="shared" si="53"/>
        <v>16</v>
      </c>
    </row>
    <row r="30" spans="2:32" ht="17" customHeight="1" x14ac:dyDescent="0.2">
      <c r="B30" s="39">
        <f>H29+1</f>
        <v>22</v>
      </c>
      <c r="C30" s="39">
        <f t="shared" si="36"/>
        <v>23</v>
      </c>
      <c r="D30" s="39">
        <f t="shared" si="37"/>
        <v>24</v>
      </c>
      <c r="E30" s="39">
        <f t="shared" si="38"/>
        <v>25</v>
      </c>
      <c r="F30" s="39">
        <f t="shared" si="39"/>
        <v>26</v>
      </c>
      <c r="G30" s="39">
        <f t="shared" si="40"/>
        <v>27</v>
      </c>
      <c r="H30" s="39">
        <f t="shared" si="41"/>
        <v>28</v>
      </c>
      <c r="I30" s="42"/>
      <c r="J30" s="39">
        <f>P29+1</f>
        <v>20</v>
      </c>
      <c r="K30" s="39">
        <f t="shared" si="42"/>
        <v>21</v>
      </c>
      <c r="L30" s="39">
        <f t="shared" si="43"/>
        <v>22</v>
      </c>
      <c r="M30" s="39">
        <f t="shared" si="44"/>
        <v>23</v>
      </c>
      <c r="N30" s="39">
        <f t="shared" si="45"/>
        <v>24</v>
      </c>
      <c r="O30" s="39">
        <f t="shared" si="46"/>
        <v>25</v>
      </c>
      <c r="P30" s="39">
        <f t="shared" si="47"/>
        <v>26</v>
      </c>
      <c r="Q30" s="43"/>
      <c r="R30" s="39">
        <f>X29+1</f>
        <v>17</v>
      </c>
      <c r="S30" s="39">
        <f t="shared" si="48"/>
        <v>18</v>
      </c>
      <c r="T30" s="39">
        <f t="shared" si="49"/>
        <v>19</v>
      </c>
      <c r="U30" s="39">
        <f t="shared" si="50"/>
        <v>20</v>
      </c>
      <c r="V30" s="39">
        <f t="shared" si="51"/>
        <v>21</v>
      </c>
      <c r="W30" s="39">
        <f t="shared" si="52"/>
        <v>22</v>
      </c>
      <c r="X30" s="39">
        <f t="shared" si="53"/>
        <v>23</v>
      </c>
    </row>
    <row r="31" spans="2:32" ht="17" customHeight="1" x14ac:dyDescent="0.2">
      <c r="B31" s="39">
        <f>IF(H30&lt;&gt;"",IF(DAY(EOMONTH(DATE($H$8,4,1),0))=H30,"",H30+1),"")</f>
        <v>29</v>
      </c>
      <c r="C31" s="39">
        <f t="shared" ref="C31:H31" si="54">IF(B31&lt;&gt;"",IF(DAY(EOMONTH(DATE($H$8,4,1),0))=B31,"",B31+1),"")</f>
        <v>30</v>
      </c>
      <c r="D31" s="39" t="str">
        <f t="shared" si="54"/>
        <v/>
      </c>
      <c r="E31" s="39" t="str">
        <f t="shared" si="54"/>
        <v/>
      </c>
      <c r="F31" s="39" t="str">
        <f t="shared" si="54"/>
        <v/>
      </c>
      <c r="G31" s="39" t="str">
        <f t="shared" si="54"/>
        <v/>
      </c>
      <c r="H31" s="39" t="str">
        <f t="shared" si="54"/>
        <v/>
      </c>
      <c r="I31" s="42"/>
      <c r="J31" s="39">
        <f>IF(P30&lt;&gt;"",IF(DAY(EOMONTH(DATE($H$8,5,1),0))=P30,"",P30+1),"")</f>
        <v>27</v>
      </c>
      <c r="K31" s="39">
        <f t="shared" ref="K31:P31" si="55">IF(J31&lt;&gt;"",IF(DAY(EOMONTH(DATE($H$8,5,1),0))=J31,"",J31+1),"")</f>
        <v>28</v>
      </c>
      <c r="L31" s="39">
        <f t="shared" si="55"/>
        <v>29</v>
      </c>
      <c r="M31" s="39">
        <f t="shared" si="55"/>
        <v>30</v>
      </c>
      <c r="N31" s="39">
        <f t="shared" si="55"/>
        <v>31</v>
      </c>
      <c r="O31" s="39" t="str">
        <f t="shared" si="55"/>
        <v/>
      </c>
      <c r="P31" s="39" t="str">
        <f t="shared" si="55"/>
        <v/>
      </c>
      <c r="Q31" s="43"/>
      <c r="R31" s="39">
        <f>IF(X30&lt;&gt;"",IF(DAY(EOMONTH(DATE($H$8,6,1),0))=X30,"",X30+1),"")</f>
        <v>24</v>
      </c>
      <c r="S31" s="39">
        <f t="shared" ref="S31:X31" si="56">IF(R31&lt;&gt;"",IF(DAY(EOMONTH(DATE($H$8,6,1),0))=R31,"",R31+1),"")</f>
        <v>25</v>
      </c>
      <c r="T31" s="39">
        <f t="shared" si="56"/>
        <v>26</v>
      </c>
      <c r="U31" s="39">
        <f t="shared" si="56"/>
        <v>27</v>
      </c>
      <c r="V31" s="39">
        <f t="shared" si="56"/>
        <v>28</v>
      </c>
      <c r="W31" s="39">
        <f t="shared" si="56"/>
        <v>29</v>
      </c>
      <c r="X31" s="39">
        <f t="shared" si="56"/>
        <v>30</v>
      </c>
    </row>
    <row r="32" spans="2:32" ht="17" customHeight="1" x14ac:dyDescent="0.2">
      <c r="B32" s="39" t="str">
        <f>IF(H31&lt;&gt;"",IF(DAY(EOMONTH(DATE($H$8,4,1),0))=H31,"",H31+1),"")</f>
        <v/>
      </c>
      <c r="C32" s="39" t="str">
        <f>IF(B32&lt;&gt;"",IF(DAY(EOMONTH(DATE($H$8,4,1),0))=B32,"",B32+1),"")</f>
        <v/>
      </c>
      <c r="D32" s="41"/>
      <c r="E32" s="41"/>
      <c r="F32" s="41"/>
      <c r="G32" s="62">
        <f>$H$8</f>
        <v>2019</v>
      </c>
      <c r="H32" s="62">
        <v>4</v>
      </c>
      <c r="I32" s="44"/>
      <c r="J32" s="39" t="str">
        <f>IF(P31&lt;&gt;"",IF(DAY(EOMONTH(DATE($H$8,5,1),0))=P31,"",P31+1),"")</f>
        <v/>
      </c>
      <c r="K32" s="39" t="str">
        <f>IF(J32&lt;&gt;"",IF(DAY(EOMONTH(DATE($H$8,5,1),0))=J32,"",J32+1),"")</f>
        <v/>
      </c>
      <c r="L32" s="41"/>
      <c r="M32" s="41"/>
      <c r="N32" s="41"/>
      <c r="O32" s="62">
        <f>$H$8</f>
        <v>2019</v>
      </c>
      <c r="P32" s="62">
        <v>5</v>
      </c>
      <c r="Q32" s="43"/>
      <c r="R32" s="39" t="str">
        <f>IF(X31&lt;&gt;"",IF(DAY(EOMONTH(DATE($H$8,6,1),0))=X31,"",X31+1),"")</f>
        <v/>
      </c>
      <c r="S32" s="39" t="str">
        <f>IF(R32&lt;&gt;"",IF(DAY(EOMONTH(DATE($H$8,6,1),0))=R32,"",R32+1),"")</f>
        <v/>
      </c>
      <c r="T32" s="39"/>
      <c r="U32" s="39"/>
      <c r="V32" s="39"/>
      <c r="W32" s="62">
        <f>$H$8</f>
        <v>2019</v>
      </c>
      <c r="X32" s="62">
        <v>6</v>
      </c>
    </row>
    <row r="33" spans="2:32" ht="8.25" customHeight="1" x14ac:dyDescent="0.2">
      <c r="B33" s="35"/>
      <c r="C33" s="35"/>
      <c r="D33" s="35"/>
      <c r="E33" s="35"/>
      <c r="F33" s="35"/>
      <c r="G33" s="35"/>
      <c r="H33" s="35"/>
      <c r="I33" s="35"/>
      <c r="J33" s="35"/>
      <c r="K33" s="35"/>
      <c r="L33" s="35"/>
      <c r="M33" s="35"/>
      <c r="N33" s="35"/>
      <c r="O33" s="35"/>
      <c r="P33" s="35"/>
      <c r="Q33" s="35"/>
      <c r="R33" s="35"/>
      <c r="S33" s="35"/>
      <c r="T33" s="35"/>
      <c r="U33" s="35"/>
      <c r="V33" s="35"/>
      <c r="W33" s="35"/>
      <c r="X33" s="35"/>
      <c r="Y33" s="2"/>
      <c r="Z33" s="1"/>
      <c r="AA33" s="1"/>
      <c r="AB33" s="1"/>
      <c r="AC33" s="1"/>
      <c r="AD33" s="1"/>
      <c r="AE33" s="1"/>
      <c r="AF33" s="1"/>
    </row>
    <row r="34" spans="2:32" ht="17" customHeight="1" x14ac:dyDescent="0.2">
      <c r="B34" s="67" t="s">
        <v>20</v>
      </c>
      <c r="C34" s="67"/>
      <c r="D34" s="67"/>
      <c r="E34" s="67"/>
      <c r="F34" s="67"/>
      <c r="G34" s="67"/>
      <c r="H34" s="68"/>
      <c r="I34" s="1"/>
      <c r="J34" s="67" t="s">
        <v>1</v>
      </c>
      <c r="K34" s="67"/>
      <c r="L34" s="67"/>
      <c r="M34" s="67"/>
      <c r="N34" s="67"/>
      <c r="O34" s="67"/>
      <c r="P34" s="68"/>
      <c r="Q34" s="48"/>
      <c r="R34" s="67" t="s">
        <v>2</v>
      </c>
      <c r="S34" s="67"/>
      <c r="T34" s="67"/>
      <c r="U34" s="67"/>
      <c r="V34" s="67"/>
      <c r="W34" s="67"/>
      <c r="X34" s="68"/>
    </row>
    <row r="35" spans="2:32" ht="17" customHeight="1" x14ac:dyDescent="0.2">
      <c r="B35" s="61" t="str">
        <f>R26</f>
        <v>Mo</v>
      </c>
      <c r="C35" s="61" t="str">
        <f t="shared" ref="C35" si="57">S26</f>
        <v>Di</v>
      </c>
      <c r="D35" s="61" t="str">
        <f t="shared" ref="D35" si="58">T26</f>
        <v>Mi</v>
      </c>
      <c r="E35" s="61" t="str">
        <f t="shared" ref="E35" si="59">U26</f>
        <v>Do</v>
      </c>
      <c r="F35" s="61" t="str">
        <f t="shared" ref="F35" si="60">V26</f>
        <v>Fr</v>
      </c>
      <c r="G35" s="61" t="str">
        <f t="shared" ref="G35" si="61">W26</f>
        <v>Sa</v>
      </c>
      <c r="H35" s="61" t="str">
        <f t="shared" ref="H35" si="62">X26</f>
        <v>So</v>
      </c>
      <c r="I35" s="35"/>
      <c r="J35" s="61" t="str">
        <f>B35</f>
        <v>Mo</v>
      </c>
      <c r="K35" s="61" t="str">
        <f t="shared" ref="K35" si="63">C35</f>
        <v>Di</v>
      </c>
      <c r="L35" s="61" t="str">
        <f t="shared" ref="L35" si="64">D35</f>
        <v>Mi</v>
      </c>
      <c r="M35" s="61" t="str">
        <f t="shared" ref="M35" si="65">E35</f>
        <v>Do</v>
      </c>
      <c r="N35" s="61" t="str">
        <f t="shared" ref="N35" si="66">F35</f>
        <v>Fr</v>
      </c>
      <c r="O35" s="61" t="str">
        <f t="shared" ref="O35" si="67">G35</f>
        <v>Sa</v>
      </c>
      <c r="P35" s="61" t="str">
        <f t="shared" ref="P35" si="68">H35</f>
        <v>So</v>
      </c>
      <c r="Q35" s="35"/>
      <c r="R35" s="61" t="str">
        <f>J35</f>
        <v>Mo</v>
      </c>
      <c r="S35" s="61" t="str">
        <f t="shared" ref="S35" si="69">K35</f>
        <v>Di</v>
      </c>
      <c r="T35" s="61" t="str">
        <f t="shared" ref="T35" si="70">L35</f>
        <v>Mi</v>
      </c>
      <c r="U35" s="61" t="str">
        <f t="shared" ref="U35" si="71">M35</f>
        <v>Do</v>
      </c>
      <c r="V35" s="61" t="str">
        <f t="shared" ref="V35" si="72">N35</f>
        <v>Fr</v>
      </c>
      <c r="W35" s="61" t="str">
        <f t="shared" ref="W35" si="73">O35</f>
        <v>Sa</v>
      </c>
      <c r="X35" s="61" t="str">
        <f t="shared" ref="X35" si="74">P35</f>
        <v>So</v>
      </c>
    </row>
    <row r="36" spans="2:32" ht="17" customHeight="1" x14ac:dyDescent="0.2">
      <c r="B36" s="39">
        <f>IF($O$10="Sunday",IF(WEEKDAY(DATE($H$8,7,1))=1,1,""),IF(WEEKDAY(DATE($H$8,7,1))=2,1,""))</f>
        <v>1</v>
      </c>
      <c r="C36" s="39">
        <f>IF(B36&lt;&gt;"",B36+1,IF($O$10="Sunday",IF(WEEKDAY(DATE($H$8,7,1))=2,1,""),IF(WEEKDAY(DATE($H$8,7,1))=3,1,"")))</f>
        <v>2</v>
      </c>
      <c r="D36" s="39">
        <f>IF(C36&lt;&gt;"",C36+1,IF($O$10="Sunday",IF(WEEKDAY(DATE($H$8,7,1))=3,1,""),IF(WEEKDAY(DATE($H$8,7,1))=4,1,"")))</f>
        <v>3</v>
      </c>
      <c r="E36" s="39">
        <f>IF(D36&lt;&gt;"",D36+1,IF($O$10="Sunday",IF(WEEKDAY(DATE($H$8,7,1))=4,1,""),IF(WEEKDAY(DATE($H$8,7,1))=5,1,"")))</f>
        <v>4</v>
      </c>
      <c r="F36" s="39">
        <f>IF(E36&lt;&gt;"",E36+1,IF($O$10="Sunday",IF(WEEKDAY(DATE($H$8,7,1))=5,1,""),IF(WEEKDAY(DATE($H$8,7,1))=6,1,"")))</f>
        <v>5</v>
      </c>
      <c r="G36" s="39">
        <f>IF(F36&lt;&gt;"",F36+1,IF($O$10="Sunday",IF(WEEKDAY(DATE($H$8,7,1))=6,1,""),IF(WEEKDAY(DATE($H$8,7,1))=7,1,"")))</f>
        <v>6</v>
      </c>
      <c r="H36" s="39">
        <f>IF(G36&lt;&gt;"",G36+1,IF($O$10="Sunday",IF(WEEKDAY(DATE($H$8,7,1))=7,1,""),IF(WEEKDAY(DATE($H$8,7,1))=1,1,"")))</f>
        <v>7</v>
      </c>
      <c r="I36" s="43"/>
      <c r="J36" s="39" t="str">
        <f>IF($O$10="Sunday",IF(WEEKDAY(DATE($H$8,8,1))=1,1,""),IF(WEEKDAY(DATE($H$8,8,1))=2,1,""))</f>
        <v/>
      </c>
      <c r="K36" s="39" t="str">
        <f>IF(J36&lt;&gt;"",J36+1,IF($O$10="Sunday",IF(WEEKDAY(DATE($H$8,8,1))=2,1,""),IF(WEEKDAY(DATE($H$8,8,1))=3,1,"")))</f>
        <v/>
      </c>
      <c r="L36" s="39" t="str">
        <f>IF(K36&lt;&gt;"",K36+1,IF($O$10="Sunday",IF(WEEKDAY(DATE($H$8,8,1))=3,1,""),IF(WEEKDAY(DATE($H$8,8,1))=4,1,"")))</f>
        <v/>
      </c>
      <c r="M36" s="39">
        <f>IF(L36&lt;&gt;"",L36+1,IF($O$10="Sunday",IF(WEEKDAY(DATE($H$8,8,1))=4,1,""),IF(WEEKDAY(DATE($H$8,8,1))=5,1,"")))</f>
        <v>1</v>
      </c>
      <c r="N36" s="39">
        <f>IF(M36&lt;&gt;"",M36+1,IF($O$10="Sunday",IF(WEEKDAY(DATE($H$8,8,1))=5,1,""),IF(WEEKDAY(DATE($H$8,8,1))=6,1,"")))</f>
        <v>2</v>
      </c>
      <c r="O36" s="39">
        <f>IF(N36&lt;&gt;"",N36+1,IF($O$10="Sunday",IF(WEEKDAY(DATE($H$8,8,1))=6,1,""),IF(WEEKDAY(DATE($H$8,8,1))=7,1,"")))</f>
        <v>3</v>
      </c>
      <c r="P36" s="39">
        <f>IF(O36&lt;&gt;"",O36+1,IF($O$10="Sunday",IF(WEEKDAY(DATE($H$8,8,1))=7,1,""),IF(WEEKDAY(DATE($H$8,8,1))=1,1,"")))</f>
        <v>4</v>
      </c>
      <c r="Q36" s="43"/>
      <c r="R36" s="39" t="str">
        <f>IF($O$10="Sunday",IF(WEEKDAY(DATE($H$8,9,1))=1,1,""),IF(WEEKDAY(DATE($H$8,9,1))=2,1,""))</f>
        <v/>
      </c>
      <c r="S36" s="39" t="str">
        <f>IF(R36&lt;&gt;"",R36+1,IF($O$10="Sunday",IF(WEEKDAY(DATE($H$8,9,1))=2,1,""),IF(WEEKDAY(DATE($H$8,9,1))=3,1,"")))</f>
        <v/>
      </c>
      <c r="T36" s="39" t="str">
        <f>IF(S36&lt;&gt;"",S36+1,IF($O$10="Sunday",IF(WEEKDAY(DATE($H$8,9,1))=3,1,""),IF(WEEKDAY(DATE($H$8,9,1))=4,1,"")))</f>
        <v/>
      </c>
      <c r="U36" s="39" t="str">
        <f>IF(T36&lt;&gt;"",T36+1,IF($O$10="Sunday",IF(WEEKDAY(DATE($H$8,9,1))=4,1,""),IF(WEEKDAY(DATE($H$8,9,1))=5,1,"")))</f>
        <v/>
      </c>
      <c r="V36" s="39" t="str">
        <f>IF(U36&lt;&gt;"",U36+1,IF($O$10="Sunday",IF(WEEKDAY(DATE($H$8,9,1))=5,1,""),IF(WEEKDAY(DATE($H$8,9,1))=6,1,"")))</f>
        <v/>
      </c>
      <c r="W36" s="39" t="str">
        <f>IF(V36&lt;&gt;"",V36+1,IF($O$10="Sunday",IF(WEEKDAY(DATE($H$8,9,1))=6,1,""),IF(WEEKDAY(DATE($H$8,9,1))=7,1,"")))</f>
        <v/>
      </c>
      <c r="X36" s="39">
        <f>IF(W36&lt;&gt;"",W36+1,IF($O$10="Sunday",IF(WEEKDAY(DATE($H$8,9,1))=7,1,""),IF(WEEKDAY(DATE($H$8,9,1))=1,1,"")))</f>
        <v>1</v>
      </c>
    </row>
    <row r="37" spans="2:32" ht="17" customHeight="1" x14ac:dyDescent="0.2">
      <c r="B37" s="39">
        <f>H36+1</f>
        <v>8</v>
      </c>
      <c r="C37" s="39">
        <f t="shared" ref="C37:C39" si="75">B37+1</f>
        <v>9</v>
      </c>
      <c r="D37" s="39">
        <f t="shared" ref="D37:D39" si="76">C37+1</f>
        <v>10</v>
      </c>
      <c r="E37" s="39">
        <f t="shared" ref="E37:E39" si="77">D37+1</f>
        <v>11</v>
      </c>
      <c r="F37" s="39">
        <f t="shared" ref="F37:F39" si="78">E37+1</f>
        <v>12</v>
      </c>
      <c r="G37" s="39">
        <f t="shared" ref="G37:G39" si="79">F37+1</f>
        <v>13</v>
      </c>
      <c r="H37" s="39">
        <f t="shared" ref="H37:H39" si="80">G37+1</f>
        <v>14</v>
      </c>
      <c r="I37" s="43"/>
      <c r="J37" s="39">
        <f>P36+1</f>
        <v>5</v>
      </c>
      <c r="K37" s="39">
        <f t="shared" ref="K37:K39" si="81">J37+1</f>
        <v>6</v>
      </c>
      <c r="L37" s="39">
        <f t="shared" ref="L37:L39" si="82">K37+1</f>
        <v>7</v>
      </c>
      <c r="M37" s="39">
        <f t="shared" ref="M37:M39" si="83">L37+1</f>
        <v>8</v>
      </c>
      <c r="N37" s="39">
        <f t="shared" ref="N37:N39" si="84">M37+1</f>
        <v>9</v>
      </c>
      <c r="O37" s="39">
        <f t="shared" ref="O37:O39" si="85">N37+1</f>
        <v>10</v>
      </c>
      <c r="P37" s="39">
        <f t="shared" ref="P37:P39" si="86">O37+1</f>
        <v>11</v>
      </c>
      <c r="Q37" s="43"/>
      <c r="R37" s="39">
        <f>X36+1</f>
        <v>2</v>
      </c>
      <c r="S37" s="39">
        <f t="shared" ref="S37:S39" si="87">R37+1</f>
        <v>3</v>
      </c>
      <c r="T37" s="39">
        <f t="shared" ref="T37:T39" si="88">S37+1</f>
        <v>4</v>
      </c>
      <c r="U37" s="39">
        <f t="shared" ref="U37:U39" si="89">T37+1</f>
        <v>5</v>
      </c>
      <c r="V37" s="39">
        <f t="shared" ref="V37:V39" si="90">U37+1</f>
        <v>6</v>
      </c>
      <c r="W37" s="39">
        <f t="shared" ref="W37:W39" si="91">V37+1</f>
        <v>7</v>
      </c>
      <c r="X37" s="39">
        <f t="shared" ref="X37:X39" si="92">W37+1</f>
        <v>8</v>
      </c>
    </row>
    <row r="38" spans="2:32" ht="17" customHeight="1" x14ac:dyDescent="0.2">
      <c r="B38" s="39">
        <f>H37+1</f>
        <v>15</v>
      </c>
      <c r="C38" s="39">
        <f t="shared" si="75"/>
        <v>16</v>
      </c>
      <c r="D38" s="39">
        <f t="shared" si="76"/>
        <v>17</v>
      </c>
      <c r="E38" s="39">
        <f t="shared" si="77"/>
        <v>18</v>
      </c>
      <c r="F38" s="39">
        <f t="shared" si="78"/>
        <v>19</v>
      </c>
      <c r="G38" s="39">
        <f t="shared" si="79"/>
        <v>20</v>
      </c>
      <c r="H38" s="39">
        <f t="shared" si="80"/>
        <v>21</v>
      </c>
      <c r="I38" s="43"/>
      <c r="J38" s="39">
        <f>P37+1</f>
        <v>12</v>
      </c>
      <c r="K38" s="39">
        <f t="shared" si="81"/>
        <v>13</v>
      </c>
      <c r="L38" s="39">
        <f t="shared" si="82"/>
        <v>14</v>
      </c>
      <c r="M38" s="39">
        <f t="shared" si="83"/>
        <v>15</v>
      </c>
      <c r="N38" s="39">
        <f t="shared" si="84"/>
        <v>16</v>
      </c>
      <c r="O38" s="39">
        <f t="shared" si="85"/>
        <v>17</v>
      </c>
      <c r="P38" s="39">
        <f t="shared" si="86"/>
        <v>18</v>
      </c>
      <c r="Q38" s="43"/>
      <c r="R38" s="39">
        <f>X37+1</f>
        <v>9</v>
      </c>
      <c r="S38" s="39">
        <f t="shared" si="87"/>
        <v>10</v>
      </c>
      <c r="T38" s="39">
        <f t="shared" si="88"/>
        <v>11</v>
      </c>
      <c r="U38" s="39">
        <f t="shared" si="89"/>
        <v>12</v>
      </c>
      <c r="V38" s="39">
        <f t="shared" si="90"/>
        <v>13</v>
      </c>
      <c r="W38" s="39">
        <f t="shared" si="91"/>
        <v>14</v>
      </c>
      <c r="X38" s="39">
        <f t="shared" si="92"/>
        <v>15</v>
      </c>
    </row>
    <row r="39" spans="2:32" ht="17" customHeight="1" x14ac:dyDescent="0.2">
      <c r="B39" s="39">
        <f>H38+1</f>
        <v>22</v>
      </c>
      <c r="C39" s="39">
        <f t="shared" si="75"/>
        <v>23</v>
      </c>
      <c r="D39" s="39">
        <f t="shared" si="76"/>
        <v>24</v>
      </c>
      <c r="E39" s="39">
        <f t="shared" si="77"/>
        <v>25</v>
      </c>
      <c r="F39" s="39">
        <f t="shared" si="78"/>
        <v>26</v>
      </c>
      <c r="G39" s="39">
        <f t="shared" si="79"/>
        <v>27</v>
      </c>
      <c r="H39" s="39">
        <f t="shared" si="80"/>
        <v>28</v>
      </c>
      <c r="I39" s="43"/>
      <c r="J39" s="39">
        <f>P38+1</f>
        <v>19</v>
      </c>
      <c r="K39" s="39">
        <f t="shared" si="81"/>
        <v>20</v>
      </c>
      <c r="L39" s="39">
        <f t="shared" si="82"/>
        <v>21</v>
      </c>
      <c r="M39" s="39">
        <f t="shared" si="83"/>
        <v>22</v>
      </c>
      <c r="N39" s="39">
        <f t="shared" si="84"/>
        <v>23</v>
      </c>
      <c r="O39" s="39">
        <f t="shared" si="85"/>
        <v>24</v>
      </c>
      <c r="P39" s="39">
        <f t="shared" si="86"/>
        <v>25</v>
      </c>
      <c r="Q39" s="43"/>
      <c r="R39" s="39">
        <f>X38+1</f>
        <v>16</v>
      </c>
      <c r="S39" s="39">
        <f t="shared" si="87"/>
        <v>17</v>
      </c>
      <c r="T39" s="39">
        <f t="shared" si="88"/>
        <v>18</v>
      </c>
      <c r="U39" s="39">
        <f t="shared" si="89"/>
        <v>19</v>
      </c>
      <c r="V39" s="39">
        <f t="shared" si="90"/>
        <v>20</v>
      </c>
      <c r="W39" s="39">
        <f t="shared" si="91"/>
        <v>21</v>
      </c>
      <c r="X39" s="39">
        <f t="shared" si="92"/>
        <v>22</v>
      </c>
    </row>
    <row r="40" spans="2:32" ht="17" customHeight="1" x14ac:dyDescent="0.2">
      <c r="B40" s="39">
        <f>IF(H39&lt;&gt;"",IF(DAY(EOMONTH(DATE($H$8,7,1),0))=H39,"",H39+1),"")</f>
        <v>29</v>
      </c>
      <c r="C40" s="39">
        <f t="shared" ref="C40:H40" si="93">IF(B40&lt;&gt;"",IF(DAY(EOMONTH(DATE($H$8,7,1),0))=B40,"",B40+1),"")</f>
        <v>30</v>
      </c>
      <c r="D40" s="39">
        <f t="shared" si="93"/>
        <v>31</v>
      </c>
      <c r="E40" s="39" t="str">
        <f t="shared" si="93"/>
        <v/>
      </c>
      <c r="F40" s="39" t="str">
        <f t="shared" si="93"/>
        <v/>
      </c>
      <c r="G40" s="39" t="str">
        <f t="shared" si="93"/>
        <v/>
      </c>
      <c r="H40" s="39" t="str">
        <f t="shared" si="93"/>
        <v/>
      </c>
      <c r="I40" s="43"/>
      <c r="J40" s="39">
        <f>IF(P39&lt;&gt;"",IF(DAY(EOMONTH(DATE($H$8,8,1),0))=P39,"",P39+1),"")</f>
        <v>26</v>
      </c>
      <c r="K40" s="39">
        <f t="shared" ref="K40:P40" si="94">IF(J40&lt;&gt;"",IF(DAY(EOMONTH(DATE($H$8,8,1),0))=J40,"",J40+1),"")</f>
        <v>27</v>
      </c>
      <c r="L40" s="39">
        <f t="shared" si="94"/>
        <v>28</v>
      </c>
      <c r="M40" s="39">
        <f t="shared" si="94"/>
        <v>29</v>
      </c>
      <c r="N40" s="39">
        <f t="shared" si="94"/>
        <v>30</v>
      </c>
      <c r="O40" s="39">
        <f t="shared" si="94"/>
        <v>31</v>
      </c>
      <c r="P40" s="39" t="str">
        <f t="shared" si="94"/>
        <v/>
      </c>
      <c r="Q40" s="43"/>
      <c r="R40" s="39">
        <f>IF(X39&lt;&gt;"",IF(DAY(EOMONTH(DATE($H$8,9,1),0))=X39,"",X39+1),"")</f>
        <v>23</v>
      </c>
      <c r="S40" s="39">
        <f t="shared" ref="S40:X40" si="95">IF(R40&lt;&gt;"",IF(DAY(EOMONTH(DATE($H$8,9,1),0))=R40,"",R40+1),"")</f>
        <v>24</v>
      </c>
      <c r="T40" s="39">
        <f t="shared" si="95"/>
        <v>25</v>
      </c>
      <c r="U40" s="39">
        <f t="shared" si="95"/>
        <v>26</v>
      </c>
      <c r="V40" s="39">
        <f t="shared" si="95"/>
        <v>27</v>
      </c>
      <c r="W40" s="39">
        <f t="shared" si="95"/>
        <v>28</v>
      </c>
      <c r="X40" s="39">
        <f t="shared" si="95"/>
        <v>29</v>
      </c>
    </row>
    <row r="41" spans="2:32" ht="17" customHeight="1" x14ac:dyDescent="0.2">
      <c r="B41" s="39" t="str">
        <f>IF(H40&lt;&gt;"",IF(DAY(EOMONTH(DATE($H$8,7,1),0))=H40,"",H40+1),"")</f>
        <v/>
      </c>
      <c r="C41" s="39" t="str">
        <f>IF(B41&lt;&gt;"",IF(DAY(EOMONTH(DATE($H$8,7,1),0))=B41,"",B41+1),"")</f>
        <v/>
      </c>
      <c r="D41" s="41"/>
      <c r="E41" s="41"/>
      <c r="F41" s="41"/>
      <c r="G41" s="62">
        <f>$H$8</f>
        <v>2019</v>
      </c>
      <c r="H41" s="62">
        <v>7</v>
      </c>
      <c r="I41" s="43"/>
      <c r="J41" s="39" t="str">
        <f>IF(P40&lt;&gt;"",IF(DAY(EOMONTH(DATE($H$8,8,1),0))=P40,"",P40+1),"")</f>
        <v/>
      </c>
      <c r="K41" s="39" t="str">
        <f>IF(J41&lt;&gt;"",IF(DAY(EOMONTH(DATE($H$8,8,1),0))=J41,"",J41+1),"")</f>
        <v/>
      </c>
      <c r="L41" s="41"/>
      <c r="M41" s="41"/>
      <c r="N41" s="41"/>
      <c r="O41" s="62">
        <f>$H$8</f>
        <v>2019</v>
      </c>
      <c r="P41" s="62">
        <v>8</v>
      </c>
      <c r="Q41" s="43"/>
      <c r="R41" s="39">
        <f>IF(X40&lt;&gt;"",IF(DAY(EOMONTH(DATE($H$8,9,1),0))=X40,"",X40+1),"")</f>
        <v>30</v>
      </c>
      <c r="S41" s="39" t="str">
        <f>IF(R41&lt;&gt;"",IF(DAY(EOMONTH(DATE($H$8,9,1),0))=R41,"",R41+1),"")</f>
        <v/>
      </c>
      <c r="T41" s="39"/>
      <c r="U41" s="39"/>
      <c r="V41" s="41"/>
      <c r="W41" s="62">
        <f>$H$8</f>
        <v>2019</v>
      </c>
      <c r="X41" s="62">
        <v>9</v>
      </c>
    </row>
    <row r="42" spans="2:32" ht="8.25" customHeight="1" x14ac:dyDescent="0.2">
      <c r="B42" s="35"/>
      <c r="C42" s="35"/>
      <c r="D42" s="35"/>
      <c r="E42" s="35"/>
      <c r="F42" s="35"/>
      <c r="G42" s="35"/>
      <c r="H42" s="35"/>
      <c r="I42" s="35"/>
      <c r="J42" s="35"/>
      <c r="K42" s="35"/>
      <c r="L42" s="35"/>
      <c r="M42" s="35"/>
      <c r="N42" s="35"/>
      <c r="O42" s="35"/>
      <c r="P42" s="35"/>
      <c r="Q42" s="35"/>
      <c r="R42" s="35"/>
      <c r="S42" s="35"/>
      <c r="T42" s="35"/>
      <c r="U42" s="35"/>
      <c r="V42" s="35"/>
      <c r="W42" s="35"/>
      <c r="X42" s="35"/>
      <c r="Y42" s="2"/>
      <c r="Z42" s="1"/>
      <c r="AA42" s="1"/>
      <c r="AB42" s="1"/>
      <c r="AC42" s="1"/>
      <c r="AD42" s="1"/>
      <c r="AE42" s="1"/>
      <c r="AF42" s="1"/>
    </row>
    <row r="43" spans="2:32" ht="17" customHeight="1" x14ac:dyDescent="0.2">
      <c r="B43" s="67" t="s">
        <v>21</v>
      </c>
      <c r="C43" s="67"/>
      <c r="D43" s="67"/>
      <c r="E43" s="67"/>
      <c r="F43" s="67"/>
      <c r="G43" s="67"/>
      <c r="H43" s="68"/>
      <c r="I43" s="1"/>
      <c r="J43" s="67" t="s">
        <v>3</v>
      </c>
      <c r="K43" s="67"/>
      <c r="L43" s="67"/>
      <c r="M43" s="67"/>
      <c r="N43" s="67"/>
      <c r="O43" s="67"/>
      <c r="P43" s="68"/>
      <c r="Q43" s="1"/>
      <c r="R43" s="67" t="s">
        <v>22</v>
      </c>
      <c r="S43" s="67"/>
      <c r="T43" s="67"/>
      <c r="U43" s="67"/>
      <c r="V43" s="67"/>
      <c r="W43" s="67"/>
      <c r="X43" s="68"/>
      <c r="Y43" s="2"/>
      <c r="Z43" s="1"/>
      <c r="AA43" s="1"/>
      <c r="AB43" s="1"/>
      <c r="AC43" s="1"/>
      <c r="AD43" s="1"/>
      <c r="AE43" s="1"/>
      <c r="AF43" s="1"/>
    </row>
    <row r="44" spans="2:32" ht="17" customHeight="1" x14ac:dyDescent="0.2">
      <c r="B44" s="61" t="str">
        <f>R35</f>
        <v>Mo</v>
      </c>
      <c r="C44" s="61" t="str">
        <f t="shared" ref="C44" si="96">S35</f>
        <v>Di</v>
      </c>
      <c r="D44" s="61" t="str">
        <f t="shared" ref="D44" si="97">T35</f>
        <v>Mi</v>
      </c>
      <c r="E44" s="61" t="str">
        <f t="shared" ref="E44" si="98">U35</f>
        <v>Do</v>
      </c>
      <c r="F44" s="61" t="str">
        <f t="shared" ref="F44" si="99">V35</f>
        <v>Fr</v>
      </c>
      <c r="G44" s="61" t="str">
        <f t="shared" ref="G44" si="100">W35</f>
        <v>Sa</v>
      </c>
      <c r="H44" s="61" t="str">
        <f t="shared" ref="H44" si="101">X35</f>
        <v>So</v>
      </c>
      <c r="I44" s="35"/>
      <c r="J44" s="61" t="str">
        <f>B44</f>
        <v>Mo</v>
      </c>
      <c r="K44" s="61" t="str">
        <f t="shared" ref="K44" si="102">C44</f>
        <v>Di</v>
      </c>
      <c r="L44" s="61" t="str">
        <f t="shared" ref="L44" si="103">D44</f>
        <v>Mi</v>
      </c>
      <c r="M44" s="61" t="str">
        <f t="shared" ref="M44" si="104">E44</f>
        <v>Do</v>
      </c>
      <c r="N44" s="61" t="str">
        <f t="shared" ref="N44" si="105">F44</f>
        <v>Fr</v>
      </c>
      <c r="O44" s="61" t="str">
        <f t="shared" ref="O44" si="106">G44</f>
        <v>Sa</v>
      </c>
      <c r="P44" s="61" t="str">
        <f t="shared" ref="P44" si="107">H44</f>
        <v>So</v>
      </c>
      <c r="Q44" s="35"/>
      <c r="R44" s="61" t="str">
        <f>J44</f>
        <v>Mo</v>
      </c>
      <c r="S44" s="61" t="str">
        <f t="shared" ref="S44" si="108">K44</f>
        <v>Di</v>
      </c>
      <c r="T44" s="61" t="str">
        <f t="shared" ref="T44" si="109">L44</f>
        <v>Mi</v>
      </c>
      <c r="U44" s="61" t="str">
        <f t="shared" ref="U44" si="110">M44</f>
        <v>Do</v>
      </c>
      <c r="V44" s="61" t="str">
        <f t="shared" ref="V44" si="111">N44</f>
        <v>Fr</v>
      </c>
      <c r="W44" s="61" t="str">
        <f t="shared" ref="W44" si="112">O44</f>
        <v>Sa</v>
      </c>
      <c r="X44" s="61" t="str">
        <f t="shared" ref="X44" si="113">P44</f>
        <v>So</v>
      </c>
      <c r="Y44" s="2"/>
      <c r="Z44" s="1"/>
      <c r="AA44" s="1"/>
      <c r="AB44" s="1"/>
      <c r="AC44" s="1"/>
      <c r="AD44" s="1"/>
      <c r="AE44" s="1"/>
      <c r="AF44" s="1"/>
    </row>
    <row r="45" spans="2:32" ht="17" customHeight="1" x14ac:dyDescent="0.2">
      <c r="B45" s="39" t="str">
        <f>IF($O$10="Sunday",IF(WEEKDAY(DATE($H$8,10,1))=1,1,""),IF(WEEKDAY(DATE($H$8,10,1))=2,1,""))</f>
        <v/>
      </c>
      <c r="C45" s="39">
        <f>IF(B45&lt;&gt;"",B45+1,IF($O$10="Sunday",IF(WEEKDAY(DATE($H$8,10,1))=2,1,""),IF(WEEKDAY(DATE($H$8,10,1))=3,1,"")))</f>
        <v>1</v>
      </c>
      <c r="D45" s="39">
        <f>IF(C45&lt;&gt;"",C45+1,IF($O$10="Sunday",IF(WEEKDAY(DATE($H$8,10,1))=3,1,""),IF(WEEKDAY(DATE($H$8,10,1))=4,1,"")))</f>
        <v>2</v>
      </c>
      <c r="E45" s="39">
        <f>IF(D45&lt;&gt;"",D45+1,IF($O$10="Sunday",IF(WEEKDAY(DATE($H$8,10,1))=4,1,""),IF(WEEKDAY(DATE($H$8,10,1))=5,1,"")))</f>
        <v>3</v>
      </c>
      <c r="F45" s="39">
        <f>IF(E45&lt;&gt;"",E45+1,IF($O$10="Sunday",IF(WEEKDAY(DATE($H$8,10,1))=5,1,""),IF(WEEKDAY(DATE($H$8,10,1))=6,1,"")))</f>
        <v>4</v>
      </c>
      <c r="G45" s="39">
        <f>IF(F45&lt;&gt;"",F45+1,IF($O$10="Sunday",IF(WEEKDAY(DATE($H$8,10,1))=6,1,""),IF(WEEKDAY(DATE($H$8,10,1))=7,1,"")))</f>
        <v>5</v>
      </c>
      <c r="H45" s="39">
        <f>IF(G45&lt;&gt;"",G45+1,IF($O$10="Sunday",IF(WEEKDAY(DATE($H$8,10,1))=7,1,""),IF(WEEKDAY(DATE($H$8,10,1))=1,1,"")))</f>
        <v>6</v>
      </c>
      <c r="I45" s="45"/>
      <c r="J45" s="39" t="str">
        <f>IF($O$10="Sunday",IF(WEEKDAY(DATE($H$8,11,1))=1,1,""),IF(WEEKDAY(DATE($H$8,11,1))=2,1,""))</f>
        <v/>
      </c>
      <c r="K45" s="39" t="str">
        <f>IF(J45&lt;&gt;"",J45+1,IF($O$10="Sunday",IF(WEEKDAY(DATE($H$8,11,1))=2,1,""),IF(WEEKDAY(DATE($H$8,11,1))=3,1,"")))</f>
        <v/>
      </c>
      <c r="L45" s="39" t="str">
        <f>IF(K45&lt;&gt;"",K45+1,IF($O$10="Sunday",IF(WEEKDAY(DATE($H$8,11,1))=3,1,""),IF(WEEKDAY(DATE($H$8,11,1))=4,1,"")))</f>
        <v/>
      </c>
      <c r="M45" s="39" t="str">
        <f>IF(L45&lt;&gt;"",L45+1,IF($O$10="Sunday",IF(WEEKDAY(DATE($H$8,11,1))=4,1,""),IF(WEEKDAY(DATE($H$8,11,1))=5,1,"")))</f>
        <v/>
      </c>
      <c r="N45" s="39">
        <f>IF(M45&lt;&gt;"",M45+1,IF($O$10="Sunday",IF(WEEKDAY(DATE($H$8,11,1))=5,1,""),IF(WEEKDAY(DATE($H$8,11,1))=6,1,"")))</f>
        <v>1</v>
      </c>
      <c r="O45" s="39">
        <f>IF(N45&lt;&gt;"",N45+1,IF($O$10="Sunday",IF(WEEKDAY(DATE($H$8,11,1))=6,1,""),IF(WEEKDAY(DATE($H$8,11,1))=7,1,"")))</f>
        <v>2</v>
      </c>
      <c r="P45" s="39">
        <f>IF(O45&lt;&gt;"",O45+1,IF($O$10="Sunday",IF(WEEKDAY(DATE($H$8,11,1))=7,1,""),IF(WEEKDAY(DATE($H$8,11,1))=1,1,"")))</f>
        <v>3</v>
      </c>
      <c r="Q45" s="45"/>
      <c r="R45" s="39" t="str">
        <f>IF($O$10="Sunday",IF(WEEKDAY(DATE($H$8,12,1))=1,1,""),IF(WEEKDAY(DATE($H$8,12,1))=2,1,""))</f>
        <v/>
      </c>
      <c r="S45" s="39" t="str">
        <f>IF(R45&lt;&gt;"",R45+1,IF($O$10="Sunday",IF(WEEKDAY(DATE($H$8,12,1))=2,1,""),IF(WEEKDAY(DATE($H$8,12,1))=3,1,"")))</f>
        <v/>
      </c>
      <c r="T45" s="39" t="str">
        <f>IF(S45&lt;&gt;"",S45+1,IF($O$10="Sunday",IF(WEEKDAY(DATE($H$8,12,1))=3,1,""),IF(WEEKDAY(DATE($H$8,12,1))=4,1,"")))</f>
        <v/>
      </c>
      <c r="U45" s="39" t="str">
        <f>IF(T45&lt;&gt;"",T45+1,IF($O$10="Sunday",IF(WEEKDAY(DATE($H$8,12,1))=4,1,""),IF(WEEKDAY(DATE($H$8,12,1))=5,1,"")))</f>
        <v/>
      </c>
      <c r="V45" s="39" t="str">
        <f>IF(U45&lt;&gt;"",U45+1,IF($O$10="Sunday",IF(WEEKDAY(DATE($H$8,12,1))=5,1,""),IF(WEEKDAY(DATE($H$8,12,1))=6,1,"")))</f>
        <v/>
      </c>
      <c r="W45" s="39" t="str">
        <f>IF(V45&lt;&gt;"",V45+1,IF($O$10="Sunday",IF(WEEKDAY(DATE($H$8,12,1))=6,1,""),IF(WEEKDAY(DATE($H$8,12,1))=7,1,"")))</f>
        <v/>
      </c>
      <c r="X45" s="39">
        <f>IF(W45&lt;&gt;"",W45+1,IF($O$10="Sunday",IF(WEEKDAY(DATE($H$8,12,1))=7,1,""),IF(WEEKDAY(DATE($H$8,12,1))=1,1,"")))</f>
        <v>1</v>
      </c>
      <c r="Y45" s="2"/>
      <c r="Z45" s="1"/>
      <c r="AA45" s="1"/>
      <c r="AB45" s="1"/>
      <c r="AC45" s="1"/>
      <c r="AD45" s="1"/>
      <c r="AE45" s="1"/>
      <c r="AF45" s="1"/>
    </row>
    <row r="46" spans="2:32" ht="17" customHeight="1" x14ac:dyDescent="0.2">
      <c r="B46" s="39">
        <f>H45+1</f>
        <v>7</v>
      </c>
      <c r="C46" s="39">
        <f t="shared" ref="C46:C48" si="114">B46+1</f>
        <v>8</v>
      </c>
      <c r="D46" s="39">
        <f t="shared" ref="D46:D48" si="115">C46+1</f>
        <v>9</v>
      </c>
      <c r="E46" s="39">
        <f t="shared" ref="E46:E48" si="116">D46+1</f>
        <v>10</v>
      </c>
      <c r="F46" s="39">
        <f t="shared" ref="F46:F48" si="117">E46+1</f>
        <v>11</v>
      </c>
      <c r="G46" s="39">
        <f t="shared" ref="G46:G48" si="118">F46+1</f>
        <v>12</v>
      </c>
      <c r="H46" s="39">
        <f t="shared" ref="H46:H48" si="119">G46+1</f>
        <v>13</v>
      </c>
      <c r="I46" s="45"/>
      <c r="J46" s="39">
        <f>P45+1</f>
        <v>4</v>
      </c>
      <c r="K46" s="39">
        <f t="shared" ref="K46:K48" si="120">J46+1</f>
        <v>5</v>
      </c>
      <c r="L46" s="39">
        <f t="shared" ref="L46:L48" si="121">K46+1</f>
        <v>6</v>
      </c>
      <c r="M46" s="39">
        <f t="shared" ref="M46:M48" si="122">L46+1</f>
        <v>7</v>
      </c>
      <c r="N46" s="39">
        <f t="shared" ref="N46:N48" si="123">M46+1</f>
        <v>8</v>
      </c>
      <c r="O46" s="39">
        <f t="shared" ref="O46:O48" si="124">N46+1</f>
        <v>9</v>
      </c>
      <c r="P46" s="39">
        <f t="shared" ref="P46:P48" si="125">O46+1</f>
        <v>10</v>
      </c>
      <c r="Q46" s="45"/>
      <c r="R46" s="39">
        <f>X45+1</f>
        <v>2</v>
      </c>
      <c r="S46" s="39">
        <f t="shared" ref="S46:S48" si="126">R46+1</f>
        <v>3</v>
      </c>
      <c r="T46" s="39">
        <f t="shared" ref="T46:T48" si="127">S46+1</f>
        <v>4</v>
      </c>
      <c r="U46" s="39">
        <f t="shared" ref="U46:U48" si="128">T46+1</f>
        <v>5</v>
      </c>
      <c r="V46" s="39">
        <f t="shared" ref="V46:V48" si="129">U46+1</f>
        <v>6</v>
      </c>
      <c r="W46" s="39">
        <f t="shared" ref="W46:W48" si="130">V46+1</f>
        <v>7</v>
      </c>
      <c r="X46" s="39">
        <f t="shared" ref="X46:X48" si="131">W46+1</f>
        <v>8</v>
      </c>
      <c r="Y46" s="2"/>
      <c r="Z46" s="1"/>
      <c r="AA46" s="1"/>
      <c r="AB46" s="1"/>
      <c r="AC46" s="1"/>
      <c r="AD46" s="1"/>
      <c r="AE46" s="1"/>
      <c r="AF46" s="1"/>
    </row>
    <row r="47" spans="2:32" ht="17" customHeight="1" x14ac:dyDescent="0.2">
      <c r="B47" s="39">
        <f>H46+1</f>
        <v>14</v>
      </c>
      <c r="C47" s="39">
        <f t="shared" si="114"/>
        <v>15</v>
      </c>
      <c r="D47" s="39">
        <f t="shared" si="115"/>
        <v>16</v>
      </c>
      <c r="E47" s="39">
        <f t="shared" si="116"/>
        <v>17</v>
      </c>
      <c r="F47" s="39">
        <f t="shared" si="117"/>
        <v>18</v>
      </c>
      <c r="G47" s="39">
        <f t="shared" si="118"/>
        <v>19</v>
      </c>
      <c r="H47" s="39">
        <f t="shared" si="119"/>
        <v>20</v>
      </c>
      <c r="I47" s="45"/>
      <c r="J47" s="39">
        <f>P46+1</f>
        <v>11</v>
      </c>
      <c r="K47" s="39">
        <f t="shared" si="120"/>
        <v>12</v>
      </c>
      <c r="L47" s="39">
        <f t="shared" si="121"/>
        <v>13</v>
      </c>
      <c r="M47" s="39">
        <f t="shared" si="122"/>
        <v>14</v>
      </c>
      <c r="N47" s="39">
        <f t="shared" si="123"/>
        <v>15</v>
      </c>
      <c r="O47" s="39">
        <f t="shared" si="124"/>
        <v>16</v>
      </c>
      <c r="P47" s="39">
        <f t="shared" si="125"/>
        <v>17</v>
      </c>
      <c r="Q47" s="45"/>
      <c r="R47" s="39">
        <f>X46+1</f>
        <v>9</v>
      </c>
      <c r="S47" s="39">
        <f t="shared" si="126"/>
        <v>10</v>
      </c>
      <c r="T47" s="39">
        <f t="shared" si="127"/>
        <v>11</v>
      </c>
      <c r="U47" s="39">
        <f t="shared" si="128"/>
        <v>12</v>
      </c>
      <c r="V47" s="39">
        <f t="shared" si="129"/>
        <v>13</v>
      </c>
      <c r="W47" s="39">
        <f t="shared" si="130"/>
        <v>14</v>
      </c>
      <c r="X47" s="39">
        <f t="shared" si="131"/>
        <v>15</v>
      </c>
      <c r="Y47" s="2"/>
      <c r="Z47" s="1"/>
      <c r="AA47" s="1"/>
      <c r="AB47" s="1"/>
      <c r="AC47" s="1"/>
      <c r="AD47" s="1"/>
      <c r="AE47" s="1"/>
      <c r="AF47" s="1"/>
    </row>
    <row r="48" spans="2:32" ht="17" customHeight="1" x14ac:dyDescent="0.2">
      <c r="B48" s="39">
        <f>H47+1</f>
        <v>21</v>
      </c>
      <c r="C48" s="39">
        <f t="shared" si="114"/>
        <v>22</v>
      </c>
      <c r="D48" s="39">
        <f t="shared" si="115"/>
        <v>23</v>
      </c>
      <c r="E48" s="39">
        <f t="shared" si="116"/>
        <v>24</v>
      </c>
      <c r="F48" s="39">
        <f t="shared" si="117"/>
        <v>25</v>
      </c>
      <c r="G48" s="39">
        <f t="shared" si="118"/>
        <v>26</v>
      </c>
      <c r="H48" s="39">
        <f t="shared" si="119"/>
        <v>27</v>
      </c>
      <c r="I48" s="45"/>
      <c r="J48" s="39">
        <f>P47+1</f>
        <v>18</v>
      </c>
      <c r="K48" s="39">
        <f t="shared" si="120"/>
        <v>19</v>
      </c>
      <c r="L48" s="39">
        <f t="shared" si="121"/>
        <v>20</v>
      </c>
      <c r="M48" s="39">
        <f t="shared" si="122"/>
        <v>21</v>
      </c>
      <c r="N48" s="39">
        <f t="shared" si="123"/>
        <v>22</v>
      </c>
      <c r="O48" s="39">
        <f t="shared" si="124"/>
        <v>23</v>
      </c>
      <c r="P48" s="39">
        <f t="shared" si="125"/>
        <v>24</v>
      </c>
      <c r="Q48" s="45"/>
      <c r="R48" s="39">
        <f>X47+1</f>
        <v>16</v>
      </c>
      <c r="S48" s="39">
        <f t="shared" si="126"/>
        <v>17</v>
      </c>
      <c r="T48" s="39">
        <f t="shared" si="127"/>
        <v>18</v>
      </c>
      <c r="U48" s="39">
        <f t="shared" si="128"/>
        <v>19</v>
      </c>
      <c r="V48" s="39">
        <f t="shared" si="129"/>
        <v>20</v>
      </c>
      <c r="W48" s="39">
        <f t="shared" si="130"/>
        <v>21</v>
      </c>
      <c r="X48" s="39">
        <f t="shared" si="131"/>
        <v>22</v>
      </c>
      <c r="Y48" s="2"/>
      <c r="Z48" s="1"/>
      <c r="AA48" s="1"/>
      <c r="AB48" s="1"/>
      <c r="AC48" s="1"/>
      <c r="AD48" s="1"/>
      <c r="AE48" s="1"/>
      <c r="AF48" s="1"/>
    </row>
    <row r="49" spans="2:32" ht="17" customHeight="1" x14ac:dyDescent="0.2">
      <c r="B49" s="39">
        <f>IF(H48&lt;&gt;"",IF(DAY(EOMONTH(DATE($H$8,10,1),0))=H48,"",H48+1),"")</f>
        <v>28</v>
      </c>
      <c r="C49" s="39">
        <f t="shared" ref="C49:H49" si="132">IF(B49&lt;&gt;"",IF(DAY(EOMONTH(DATE($H$8,10,1),0))=B49,"",B49+1),"")</f>
        <v>29</v>
      </c>
      <c r="D49" s="39">
        <f t="shared" si="132"/>
        <v>30</v>
      </c>
      <c r="E49" s="39">
        <f t="shared" si="132"/>
        <v>31</v>
      </c>
      <c r="F49" s="39" t="str">
        <f t="shared" si="132"/>
        <v/>
      </c>
      <c r="G49" s="39" t="str">
        <f t="shared" si="132"/>
        <v/>
      </c>
      <c r="H49" s="39" t="str">
        <f t="shared" si="132"/>
        <v/>
      </c>
      <c r="I49" s="45"/>
      <c r="J49" s="39">
        <f>IF(P48&lt;&gt;"",IF(DAY(EOMONTH(DATE($H$8,11,1),0))=P48,"",P48+1),"")</f>
        <v>25</v>
      </c>
      <c r="K49" s="39">
        <f t="shared" ref="K49:P49" si="133">IF(J49&lt;&gt;"",IF(DAY(EOMONTH(DATE($H$8,11,1),0))=J49,"",J49+1),"")</f>
        <v>26</v>
      </c>
      <c r="L49" s="39">
        <f t="shared" si="133"/>
        <v>27</v>
      </c>
      <c r="M49" s="39">
        <f t="shared" si="133"/>
        <v>28</v>
      </c>
      <c r="N49" s="39">
        <f t="shared" si="133"/>
        <v>29</v>
      </c>
      <c r="O49" s="39">
        <f t="shared" si="133"/>
        <v>30</v>
      </c>
      <c r="P49" s="39" t="str">
        <f t="shared" si="133"/>
        <v/>
      </c>
      <c r="Q49" s="45"/>
      <c r="R49" s="39">
        <f>IF(X48&lt;&gt;"",IF(DAY(EOMONTH(DATE($H$8,12,1),0))=X48,"",X48+1),"")</f>
        <v>23</v>
      </c>
      <c r="S49" s="39">
        <f t="shared" ref="S49:X49" si="134">IF(R49&lt;&gt;"",IF(DAY(EOMONTH(DATE($H$8,12,1),0))=R49,"",R49+1),"")</f>
        <v>24</v>
      </c>
      <c r="T49" s="39">
        <f t="shared" si="134"/>
        <v>25</v>
      </c>
      <c r="U49" s="39">
        <f t="shared" si="134"/>
        <v>26</v>
      </c>
      <c r="V49" s="39">
        <f t="shared" si="134"/>
        <v>27</v>
      </c>
      <c r="W49" s="39">
        <f t="shared" si="134"/>
        <v>28</v>
      </c>
      <c r="X49" s="39">
        <f t="shared" si="134"/>
        <v>29</v>
      </c>
      <c r="Y49" s="2"/>
      <c r="Z49" s="1"/>
      <c r="AA49" s="1"/>
      <c r="AB49" s="1"/>
      <c r="AC49" s="1"/>
      <c r="AD49" s="1"/>
      <c r="AE49" s="1"/>
      <c r="AF49" s="1"/>
    </row>
    <row r="50" spans="2:32" ht="17" customHeight="1" x14ac:dyDescent="0.2">
      <c r="B50" s="39" t="str">
        <f>IF(H49&lt;&gt;"",IF(DAY(EOMONTH(DATE($H$8,10,1),0))=H49,"",H49+1),"")</f>
        <v/>
      </c>
      <c r="C50" s="39" t="str">
        <f>IF(B50&lt;&gt;"",IF(DAY(EOMONTH(DATE($H$8,10,1),0))=B50,"",B50+1),"")</f>
        <v/>
      </c>
      <c r="D50" s="41"/>
      <c r="E50" s="41"/>
      <c r="F50" s="41"/>
      <c r="G50" s="62">
        <f>$H$8</f>
        <v>2019</v>
      </c>
      <c r="H50" s="62">
        <v>10</v>
      </c>
      <c r="I50" s="45"/>
      <c r="J50" s="39" t="str">
        <f>IF(P49&lt;&gt;"",IF(DAY(EOMONTH(DATE($H$8,11,1),0))=P49,"",P49+1),"")</f>
        <v/>
      </c>
      <c r="K50" s="39" t="str">
        <f>IF(J50&lt;&gt;"",IF(DAY(EOMONTH(DATE($H$8,11,1),0))=J50,"",J50+1),"")</f>
        <v/>
      </c>
      <c r="L50" s="41"/>
      <c r="M50" s="41"/>
      <c r="N50" s="41"/>
      <c r="O50" s="62">
        <f>$H$8</f>
        <v>2019</v>
      </c>
      <c r="P50" s="62">
        <v>11</v>
      </c>
      <c r="Q50" s="45"/>
      <c r="R50" s="39">
        <f>IF(X49&lt;&gt;"",IF(DAY(EOMONTH(DATE($H$8,12,1),0))=X49,"",X49+1),"")</f>
        <v>30</v>
      </c>
      <c r="S50" s="39">
        <f>IF(R50&lt;&gt;"",IF(DAY(EOMONTH(DATE($H$8,12,1),0))=R50,"",R50+1),"")</f>
        <v>31</v>
      </c>
      <c r="T50" s="41"/>
      <c r="U50" s="41"/>
      <c r="V50" s="41"/>
      <c r="W50" s="62">
        <f>$H$8</f>
        <v>2019</v>
      </c>
      <c r="X50" s="62">
        <v>12</v>
      </c>
      <c r="Y50" s="2"/>
      <c r="Z50" s="1"/>
      <c r="AA50" s="1"/>
      <c r="AB50" s="1"/>
      <c r="AC50" s="1"/>
      <c r="AD50" s="1"/>
      <c r="AE50" s="1"/>
      <c r="AF50" s="1"/>
    </row>
    <row r="51" spans="2:32" ht="17" customHeight="1" x14ac:dyDescent="0.2">
      <c r="B51" s="54"/>
      <c r="C51" s="54"/>
      <c r="D51" s="54"/>
      <c r="E51" s="54"/>
      <c r="F51" s="54"/>
      <c r="G51" s="54"/>
      <c r="H51" s="54"/>
      <c r="I51" s="54"/>
      <c r="J51" s="54"/>
      <c r="K51" s="54"/>
      <c r="L51" s="54"/>
      <c r="M51" s="54"/>
      <c r="N51" s="54"/>
      <c r="O51" s="54"/>
      <c r="P51" s="54"/>
      <c r="Q51" s="54"/>
      <c r="R51" s="54"/>
      <c r="S51" s="54"/>
      <c r="T51" s="54"/>
      <c r="U51" s="54"/>
      <c r="V51" s="54"/>
      <c r="W51" s="54"/>
      <c r="X51" s="54"/>
      <c r="Y51" s="2"/>
      <c r="Z51" s="1"/>
      <c r="AA51" s="1"/>
      <c r="AB51" s="1"/>
      <c r="AC51" s="1"/>
      <c r="AD51" s="1"/>
      <c r="AE51" s="1"/>
      <c r="AF51" s="1"/>
    </row>
    <row r="52" spans="2:32" ht="15" customHeight="1" x14ac:dyDescent="0.2">
      <c r="B52" s="88"/>
      <c r="C52" s="88"/>
      <c r="D52" s="88"/>
      <c r="E52" s="88"/>
      <c r="F52" s="88"/>
      <c r="G52" s="88"/>
      <c r="H52" s="88"/>
      <c r="I52" s="88"/>
      <c r="J52" s="88"/>
      <c r="K52" s="88"/>
      <c r="L52" s="88"/>
      <c r="M52" s="88"/>
      <c r="N52" s="88"/>
      <c r="O52" s="88"/>
      <c r="P52" s="88"/>
      <c r="Q52" s="88"/>
      <c r="R52" s="88"/>
      <c r="S52" s="88"/>
      <c r="T52" s="88"/>
      <c r="U52" s="88"/>
      <c r="V52" s="88"/>
      <c r="W52" s="88"/>
      <c r="X52" s="88"/>
      <c r="Y52" s="2"/>
      <c r="Z52" s="1"/>
      <c r="AA52" s="1"/>
      <c r="AB52" s="1"/>
      <c r="AC52" s="1"/>
      <c r="AD52" s="1"/>
      <c r="AE52" s="1"/>
      <c r="AF52" s="1"/>
    </row>
    <row r="53" spans="2:32" ht="17" customHeight="1" x14ac:dyDescent="0.2">
      <c r="B53" s="71" t="s">
        <v>32</v>
      </c>
      <c r="C53" s="71"/>
      <c r="D53" s="71"/>
      <c r="E53" s="71"/>
      <c r="F53" s="71"/>
      <c r="G53" s="71"/>
      <c r="H53" s="71"/>
      <c r="I53" s="71"/>
      <c r="J53" s="71"/>
      <c r="K53" s="71"/>
      <c r="L53" s="71"/>
      <c r="M53" s="71"/>
      <c r="N53" s="71"/>
      <c r="O53" s="71"/>
      <c r="P53" s="71"/>
      <c r="Q53" s="71"/>
      <c r="R53" s="71"/>
      <c r="S53" s="71"/>
      <c r="T53" s="71"/>
      <c r="U53" s="71"/>
      <c r="V53" s="71"/>
      <c r="W53" s="71"/>
      <c r="X53" s="71"/>
      <c r="Y53" s="2"/>
      <c r="Z53" s="1"/>
      <c r="AA53" s="1"/>
      <c r="AB53" s="1"/>
      <c r="AC53" s="1"/>
      <c r="AD53" s="1"/>
      <c r="AE53" s="1"/>
      <c r="AF53" s="1"/>
    </row>
    <row r="54" spans="2:32" ht="17" customHeight="1" x14ac:dyDescent="0.2">
      <c r="Y54" s="2"/>
      <c r="Z54" s="1"/>
      <c r="AA54" s="1"/>
      <c r="AB54" s="1"/>
      <c r="AC54" s="1"/>
      <c r="AD54" s="1"/>
      <c r="AE54" s="1"/>
      <c r="AF54" s="1"/>
    </row>
    <row r="55" spans="2:32" ht="17" customHeight="1" x14ac:dyDescent="0.2">
      <c r="Y55" s="2"/>
      <c r="Z55" s="1"/>
      <c r="AA55" s="1"/>
      <c r="AB55" s="1"/>
      <c r="AC55" s="1"/>
      <c r="AD55" s="1"/>
      <c r="AE55" s="1"/>
      <c r="AF55" s="1"/>
    </row>
    <row r="56" spans="2:32" ht="17" customHeight="1" x14ac:dyDescent="0.2">
      <c r="Y56" s="2"/>
      <c r="Z56" s="1"/>
      <c r="AA56" s="1"/>
      <c r="AB56" s="1"/>
      <c r="AC56" s="1"/>
      <c r="AD56" s="1"/>
      <c r="AE56" s="1"/>
      <c r="AF56" s="1"/>
    </row>
    <row r="57" spans="2:32" ht="17" customHeight="1" x14ac:dyDescent="0.2">
      <c r="Y57" s="2"/>
      <c r="Z57" s="1"/>
      <c r="AA57" s="1"/>
      <c r="AB57" s="1"/>
      <c r="AC57" s="1"/>
      <c r="AD57" s="1"/>
      <c r="AE57" s="1"/>
      <c r="AF57" s="1"/>
    </row>
    <row r="58" spans="2:32" ht="8.25" customHeight="1" x14ac:dyDescent="0.2">
      <c r="B58" s="1"/>
      <c r="C58" s="1"/>
      <c r="D58" s="1"/>
      <c r="E58" s="1"/>
      <c r="F58" s="1"/>
      <c r="G58" s="1"/>
      <c r="H58" s="1"/>
      <c r="I58" s="1"/>
      <c r="J58" s="1"/>
      <c r="K58" s="1"/>
      <c r="L58" s="1"/>
      <c r="M58" s="1"/>
      <c r="N58" s="1"/>
      <c r="O58" s="1"/>
      <c r="P58" s="1"/>
      <c r="Q58" s="1"/>
      <c r="R58" s="1"/>
      <c r="S58" s="1"/>
      <c r="T58" s="1"/>
      <c r="U58" s="1"/>
      <c r="V58" s="1"/>
      <c r="W58" s="1"/>
      <c r="X58" s="1"/>
      <c r="Y58" s="2"/>
      <c r="Z58" s="1"/>
      <c r="AA58" s="1"/>
      <c r="AB58" s="1"/>
      <c r="AC58" s="1"/>
      <c r="AD58" s="1"/>
      <c r="AE58" s="1"/>
      <c r="AF58" s="1"/>
    </row>
    <row r="59" spans="2:32" ht="17" customHeight="1" x14ac:dyDescent="0.2">
      <c r="Y59" s="5"/>
      <c r="Z59" s="5"/>
      <c r="AA59" s="5"/>
      <c r="AB59" s="5"/>
      <c r="AC59" s="5"/>
      <c r="AD59" s="5"/>
      <c r="AE59" s="5"/>
      <c r="AF59" s="5"/>
    </row>
    <row r="60" spans="2:32" ht="17" customHeight="1" x14ac:dyDescent="0.2"/>
    <row r="61" spans="2:32" ht="17" customHeight="1" x14ac:dyDescent="0.2"/>
    <row r="62" spans="2:32" ht="17" customHeight="1" x14ac:dyDescent="0.2"/>
    <row r="63" spans="2:32" ht="17" customHeight="1" x14ac:dyDescent="0.2"/>
    <row r="64" spans="2:32" ht="17" customHeight="1" x14ac:dyDescent="0.2"/>
    <row r="65" ht="17" customHeight="1" x14ac:dyDescent="0.2"/>
    <row r="66" ht="17" customHeight="1" x14ac:dyDescent="0.2"/>
    <row r="67" ht="17" customHeight="1" x14ac:dyDescent="0.2"/>
    <row r="68" ht="17" customHeight="1" x14ac:dyDescent="0.2"/>
    <row r="69" ht="17" customHeight="1" x14ac:dyDescent="0.2"/>
    <row r="70" ht="17" customHeight="1" x14ac:dyDescent="0.2"/>
    <row r="71" ht="17" customHeight="1" x14ac:dyDescent="0.2"/>
    <row r="72" ht="17" customHeight="1" x14ac:dyDescent="0.2"/>
    <row r="73" ht="17" customHeight="1" x14ac:dyDescent="0.2"/>
    <row r="74" ht="17" customHeight="1" x14ac:dyDescent="0.2"/>
    <row r="75" ht="17" customHeight="1" x14ac:dyDescent="0.2"/>
    <row r="76" ht="17" customHeight="1" x14ac:dyDescent="0.2"/>
    <row r="77" ht="17" customHeight="1" x14ac:dyDescent="0.2"/>
    <row r="78" ht="17" customHeight="1" x14ac:dyDescent="0.2"/>
    <row r="79" ht="17" customHeight="1" x14ac:dyDescent="0.2"/>
    <row r="80" ht="17" customHeight="1" x14ac:dyDescent="0.2"/>
    <row r="81" ht="17" customHeight="1" x14ac:dyDescent="0.2"/>
    <row r="82" ht="17" customHeight="1" x14ac:dyDescent="0.2"/>
    <row r="83" ht="17" customHeight="1" x14ac:dyDescent="0.2"/>
    <row r="84" ht="17" customHeight="1" x14ac:dyDescent="0.2"/>
    <row r="85" ht="17" customHeight="1" x14ac:dyDescent="0.2"/>
    <row r="86" ht="17" customHeight="1" x14ac:dyDescent="0.2"/>
    <row r="87" ht="17" customHeight="1" x14ac:dyDescent="0.2"/>
    <row r="88" ht="17" customHeight="1" x14ac:dyDescent="0.2"/>
    <row r="89" ht="17" customHeight="1" x14ac:dyDescent="0.2"/>
    <row r="90" ht="17" customHeight="1" x14ac:dyDescent="0.2"/>
    <row r="91" ht="17" customHeight="1" x14ac:dyDescent="0.2"/>
    <row r="92" ht="17" customHeight="1" x14ac:dyDescent="0.2"/>
    <row r="93" ht="17" customHeight="1" x14ac:dyDescent="0.2"/>
    <row r="94" ht="17" customHeight="1" x14ac:dyDescent="0.2"/>
    <row r="95" ht="17" customHeight="1" x14ac:dyDescent="0.2"/>
    <row r="96" ht="17" customHeight="1" x14ac:dyDescent="0.2"/>
    <row r="97" ht="17" customHeight="1" x14ac:dyDescent="0.2"/>
    <row r="98" ht="17" customHeight="1" x14ac:dyDescent="0.2"/>
    <row r="99" ht="17" customHeight="1" x14ac:dyDescent="0.2"/>
    <row r="100" ht="17" customHeight="1" x14ac:dyDescent="0.2"/>
    <row r="101" ht="17" customHeight="1" x14ac:dyDescent="0.2"/>
    <row r="102" ht="17" customHeight="1" x14ac:dyDescent="0.2"/>
    <row r="103" ht="17" customHeight="1" x14ac:dyDescent="0.2"/>
    <row r="104" ht="17" customHeight="1" x14ac:dyDescent="0.2"/>
    <row r="105" ht="17" customHeight="1" x14ac:dyDescent="0.2"/>
    <row r="106" ht="17" customHeight="1" x14ac:dyDescent="0.2"/>
    <row r="107" ht="17" customHeight="1" x14ac:dyDescent="0.2"/>
    <row r="108" ht="17" customHeight="1" x14ac:dyDescent="0.2"/>
    <row r="109" ht="17" customHeight="1" x14ac:dyDescent="0.2"/>
    <row r="110" ht="17" customHeight="1" x14ac:dyDescent="0.2"/>
    <row r="111" ht="17" customHeight="1" x14ac:dyDescent="0.2"/>
    <row r="112" ht="17" customHeight="1" x14ac:dyDescent="0.2"/>
    <row r="113" ht="17" customHeight="1" x14ac:dyDescent="0.2"/>
    <row r="114" ht="17" customHeight="1" x14ac:dyDescent="0.2"/>
    <row r="115" ht="17" customHeight="1" x14ac:dyDescent="0.2"/>
    <row r="116" ht="17" customHeight="1" x14ac:dyDescent="0.2"/>
    <row r="117" ht="17" customHeight="1" x14ac:dyDescent="0.2"/>
    <row r="118" ht="17" customHeight="1" x14ac:dyDescent="0.2"/>
    <row r="119" ht="17" customHeight="1" x14ac:dyDescent="0.2"/>
    <row r="120" ht="17" customHeight="1" x14ac:dyDescent="0.2"/>
    <row r="121" ht="17" customHeight="1" x14ac:dyDescent="0.2"/>
    <row r="122" ht="17" customHeight="1" x14ac:dyDescent="0.2"/>
    <row r="123" ht="17" customHeight="1" x14ac:dyDescent="0.2"/>
    <row r="124" ht="17" customHeight="1" x14ac:dyDescent="0.2"/>
    <row r="125" ht="17" customHeight="1" x14ac:dyDescent="0.2"/>
    <row r="126" ht="17" customHeight="1" x14ac:dyDescent="0.2"/>
    <row r="127" ht="17" customHeight="1" x14ac:dyDescent="0.2"/>
    <row r="128" ht="17" customHeight="1" x14ac:dyDescent="0.2"/>
    <row r="129" ht="17" customHeight="1" x14ac:dyDescent="0.2"/>
    <row r="130" ht="17" customHeight="1" x14ac:dyDescent="0.2"/>
    <row r="131" ht="17" customHeight="1" x14ac:dyDescent="0.2"/>
    <row r="132" ht="17" customHeight="1" x14ac:dyDescent="0.2"/>
    <row r="133" ht="17" customHeight="1" x14ac:dyDescent="0.2"/>
    <row r="134" ht="17" customHeight="1" x14ac:dyDescent="0.2"/>
    <row r="135" ht="17" customHeight="1" x14ac:dyDescent="0.2"/>
    <row r="136" ht="17" customHeight="1" x14ac:dyDescent="0.2"/>
    <row r="137" ht="17" customHeight="1" x14ac:dyDescent="0.2"/>
    <row r="138" ht="17" customHeight="1" x14ac:dyDescent="0.2"/>
    <row r="139" ht="17" customHeight="1" x14ac:dyDescent="0.2"/>
    <row r="140" ht="17" customHeight="1" x14ac:dyDescent="0.2"/>
    <row r="141" ht="17" customHeight="1" x14ac:dyDescent="0.2"/>
    <row r="142" ht="17" customHeight="1" x14ac:dyDescent="0.2"/>
    <row r="143" ht="17" customHeight="1" x14ac:dyDescent="0.2"/>
    <row r="144" ht="17" customHeight="1" x14ac:dyDescent="0.2"/>
    <row r="145" ht="17" customHeight="1" x14ac:dyDescent="0.2"/>
    <row r="146" ht="17" customHeight="1" x14ac:dyDescent="0.2"/>
    <row r="147" ht="17" customHeight="1" x14ac:dyDescent="0.2"/>
    <row r="148" ht="17" customHeight="1" x14ac:dyDescent="0.2"/>
    <row r="149" ht="17" customHeight="1" x14ac:dyDescent="0.2"/>
    <row r="150" ht="17" customHeight="1" x14ac:dyDescent="0.2"/>
    <row r="151" ht="17" customHeight="1" x14ac:dyDescent="0.2"/>
    <row r="152" ht="17" customHeight="1" x14ac:dyDescent="0.2"/>
    <row r="153" ht="17" customHeight="1" x14ac:dyDescent="0.2"/>
    <row r="154" ht="17" customHeight="1" x14ac:dyDescent="0.2"/>
    <row r="155" ht="17" customHeight="1" x14ac:dyDescent="0.2"/>
    <row r="156" ht="17" customHeight="1" x14ac:dyDescent="0.2"/>
    <row r="157" ht="17" customHeight="1" x14ac:dyDescent="0.2"/>
    <row r="158" ht="17" customHeight="1" x14ac:dyDescent="0.2"/>
    <row r="159" ht="17" customHeight="1" x14ac:dyDescent="0.2"/>
    <row r="160" ht="17" customHeight="1" x14ac:dyDescent="0.2"/>
    <row r="161" ht="17" customHeight="1" x14ac:dyDescent="0.2"/>
    <row r="162" ht="17" customHeight="1" x14ac:dyDescent="0.2"/>
    <row r="163" ht="17" customHeight="1" x14ac:dyDescent="0.2"/>
    <row r="164" ht="17" customHeight="1" x14ac:dyDescent="0.2"/>
    <row r="165" ht="17" customHeight="1" x14ac:dyDescent="0.2"/>
    <row r="166" ht="17" customHeight="1" x14ac:dyDescent="0.2"/>
    <row r="167" ht="17" customHeight="1" x14ac:dyDescent="0.2"/>
    <row r="168" ht="17" customHeight="1" x14ac:dyDescent="0.2"/>
    <row r="169" ht="17" customHeight="1" x14ac:dyDescent="0.2"/>
    <row r="170" ht="17" customHeight="1" x14ac:dyDescent="0.2"/>
    <row r="171" ht="17" customHeight="1" x14ac:dyDescent="0.2"/>
    <row r="172" ht="17" customHeight="1" x14ac:dyDescent="0.2"/>
    <row r="173" ht="17" customHeight="1" x14ac:dyDescent="0.2"/>
    <row r="174" ht="17" customHeight="1" x14ac:dyDescent="0.2"/>
    <row r="175" ht="17" customHeight="1" x14ac:dyDescent="0.2"/>
    <row r="176" ht="17" customHeight="1" x14ac:dyDescent="0.2"/>
    <row r="177" ht="17" customHeight="1" x14ac:dyDescent="0.2"/>
    <row r="178" ht="17" customHeight="1" x14ac:dyDescent="0.2"/>
    <row r="179" ht="17" customHeight="1" x14ac:dyDescent="0.2"/>
    <row r="180" ht="17" customHeight="1" x14ac:dyDescent="0.2"/>
    <row r="181" ht="17" customHeight="1" x14ac:dyDescent="0.2"/>
    <row r="182" ht="17" customHeight="1" x14ac:dyDescent="0.2"/>
    <row r="183" ht="17" customHeight="1" x14ac:dyDescent="0.2"/>
    <row r="184" ht="17" customHeight="1" x14ac:dyDescent="0.2"/>
    <row r="185" ht="17" customHeight="1" x14ac:dyDescent="0.2"/>
    <row r="186" ht="17" customHeight="1" x14ac:dyDescent="0.2"/>
    <row r="187" ht="17" customHeight="1" x14ac:dyDescent="0.2"/>
    <row r="188" ht="17" customHeight="1" x14ac:dyDescent="0.2"/>
    <row r="189" ht="17" customHeight="1" x14ac:dyDescent="0.2"/>
    <row r="190" ht="17" customHeight="1" x14ac:dyDescent="0.2"/>
    <row r="191" ht="17" customHeight="1" x14ac:dyDescent="0.2"/>
    <row r="192" ht="17" customHeight="1" x14ac:dyDescent="0.2"/>
    <row r="193" ht="17" customHeight="1" x14ac:dyDescent="0.2"/>
    <row r="194" ht="17" customHeight="1" x14ac:dyDescent="0.2"/>
    <row r="195" ht="17" customHeight="1" x14ac:dyDescent="0.2"/>
    <row r="196" ht="17" customHeight="1" x14ac:dyDescent="0.2"/>
    <row r="197" ht="17" customHeight="1" x14ac:dyDescent="0.2"/>
    <row r="198" ht="17" customHeight="1" x14ac:dyDescent="0.2"/>
    <row r="199" ht="17" customHeight="1" x14ac:dyDescent="0.2"/>
    <row r="200" ht="17" customHeight="1" x14ac:dyDescent="0.2"/>
    <row r="201" ht="17" customHeight="1" x14ac:dyDescent="0.2"/>
    <row r="202" ht="17" customHeight="1" x14ac:dyDescent="0.2"/>
    <row r="203" ht="17" customHeight="1" x14ac:dyDescent="0.2"/>
    <row r="204" ht="17" customHeight="1" x14ac:dyDescent="0.2"/>
    <row r="205" ht="17" customHeight="1" x14ac:dyDescent="0.2"/>
    <row r="206" ht="17" customHeight="1" x14ac:dyDescent="0.2"/>
    <row r="207" ht="17" customHeight="1" x14ac:dyDescent="0.2"/>
    <row r="208" ht="17" customHeight="1" x14ac:dyDescent="0.2"/>
    <row r="209" ht="17" customHeight="1" x14ac:dyDescent="0.2"/>
    <row r="210" ht="17" customHeight="1" x14ac:dyDescent="0.2"/>
    <row r="211" ht="17" customHeight="1" x14ac:dyDescent="0.2"/>
    <row r="212" ht="17" customHeight="1" x14ac:dyDescent="0.2"/>
    <row r="213" ht="17" customHeight="1" x14ac:dyDescent="0.2"/>
    <row r="214" ht="17" customHeight="1" x14ac:dyDescent="0.2"/>
    <row r="215" ht="17" customHeight="1" x14ac:dyDescent="0.2"/>
    <row r="216" ht="17" customHeight="1" x14ac:dyDescent="0.2"/>
    <row r="217" ht="17" customHeight="1" x14ac:dyDescent="0.2"/>
    <row r="218" ht="17" customHeight="1" x14ac:dyDescent="0.2"/>
    <row r="219" ht="17" customHeight="1" x14ac:dyDescent="0.2"/>
    <row r="220" ht="17" customHeight="1" x14ac:dyDescent="0.2"/>
    <row r="221" ht="17" customHeight="1" x14ac:dyDescent="0.2"/>
    <row r="222" ht="17" customHeight="1" x14ac:dyDescent="0.2"/>
    <row r="223" ht="17" customHeight="1" x14ac:dyDescent="0.2"/>
    <row r="224" ht="17" customHeight="1" x14ac:dyDescent="0.2"/>
    <row r="225" ht="17" customHeight="1" x14ac:dyDescent="0.2"/>
    <row r="226" ht="17" customHeight="1" x14ac:dyDescent="0.2"/>
    <row r="227" ht="17" customHeight="1" x14ac:dyDescent="0.2"/>
    <row r="228" ht="17" customHeight="1" x14ac:dyDescent="0.2"/>
    <row r="229" ht="17" customHeight="1" x14ac:dyDescent="0.2"/>
    <row r="230" ht="17" customHeight="1" x14ac:dyDescent="0.2"/>
    <row r="231" ht="17" customHeight="1" x14ac:dyDescent="0.2"/>
    <row r="232" ht="17" customHeight="1" x14ac:dyDescent="0.2"/>
    <row r="233" ht="17" customHeight="1" x14ac:dyDescent="0.2"/>
    <row r="234" ht="17" customHeight="1" x14ac:dyDescent="0.2"/>
    <row r="235" ht="17" customHeight="1" x14ac:dyDescent="0.2"/>
    <row r="236" ht="17" customHeight="1" x14ac:dyDescent="0.2"/>
    <row r="237" ht="17" customHeight="1" x14ac:dyDescent="0.2"/>
    <row r="238" ht="17" customHeight="1" x14ac:dyDescent="0.2"/>
    <row r="239" ht="17" customHeight="1" x14ac:dyDescent="0.2"/>
    <row r="240" ht="17" customHeight="1" x14ac:dyDescent="0.2"/>
    <row r="241" ht="17" customHeight="1" x14ac:dyDescent="0.2"/>
    <row r="242" ht="17" customHeight="1" x14ac:dyDescent="0.2"/>
    <row r="243" ht="17" customHeight="1" x14ac:dyDescent="0.2"/>
    <row r="244" ht="17" customHeight="1" x14ac:dyDescent="0.2"/>
    <row r="245" ht="17" customHeight="1" x14ac:dyDescent="0.2"/>
    <row r="246" ht="17" customHeight="1" x14ac:dyDescent="0.2"/>
    <row r="247" ht="17" customHeight="1" x14ac:dyDescent="0.2"/>
    <row r="248" ht="17" customHeight="1" x14ac:dyDescent="0.2"/>
    <row r="249" ht="17" customHeight="1" x14ac:dyDescent="0.2"/>
    <row r="250" ht="17" customHeight="1" x14ac:dyDescent="0.2"/>
    <row r="251" ht="17" customHeight="1" x14ac:dyDescent="0.2"/>
    <row r="252" ht="17" customHeight="1" x14ac:dyDescent="0.2"/>
    <row r="253" ht="17" customHeight="1" x14ac:dyDescent="0.2"/>
    <row r="254" ht="17" customHeight="1" x14ac:dyDescent="0.2"/>
    <row r="255" ht="17" customHeight="1" x14ac:dyDescent="0.2"/>
    <row r="256" ht="17" customHeight="1" x14ac:dyDescent="0.2"/>
    <row r="257" ht="17" customHeight="1" x14ac:dyDescent="0.2"/>
    <row r="258" ht="17" customHeight="1" x14ac:dyDescent="0.2"/>
    <row r="259" ht="17" customHeight="1" x14ac:dyDescent="0.2"/>
    <row r="260" ht="17" customHeight="1" x14ac:dyDescent="0.2"/>
    <row r="261" ht="17" customHeight="1" x14ac:dyDescent="0.2"/>
    <row r="262" ht="17" customHeight="1" x14ac:dyDescent="0.2"/>
    <row r="263" ht="17" customHeight="1" x14ac:dyDescent="0.2"/>
    <row r="264" ht="17" customHeight="1" x14ac:dyDescent="0.2"/>
    <row r="265" ht="17" customHeight="1" x14ac:dyDescent="0.2"/>
    <row r="266" ht="17" customHeight="1" x14ac:dyDescent="0.2"/>
    <row r="267" ht="17" customHeight="1" x14ac:dyDescent="0.2"/>
    <row r="268" ht="17" customHeight="1" x14ac:dyDescent="0.2"/>
    <row r="269" ht="17" customHeight="1" x14ac:dyDescent="0.2"/>
    <row r="270" ht="17" customHeight="1" x14ac:dyDescent="0.2"/>
    <row r="271" ht="17" customHeight="1" x14ac:dyDescent="0.2"/>
    <row r="272" ht="17" customHeight="1" x14ac:dyDescent="0.2"/>
    <row r="273" ht="17" customHeight="1" x14ac:dyDescent="0.2"/>
    <row r="274" ht="17" customHeight="1" x14ac:dyDescent="0.2"/>
    <row r="275" ht="17" customHeight="1" x14ac:dyDescent="0.2"/>
    <row r="276" ht="17" customHeight="1" x14ac:dyDescent="0.2"/>
    <row r="277" ht="17" customHeight="1" x14ac:dyDescent="0.2"/>
  </sheetData>
  <sheetProtection formatCells="0" formatColumns="0" formatRows="0" insertColumns="0" insertRows="0" deleteColumns="0" deleteRows="0" sort="0" autoFilter="0" pivotTables="0"/>
  <mergeCells count="27">
    <mergeCell ref="B53:X53"/>
    <mergeCell ref="B11:G11"/>
    <mergeCell ref="B8:G8"/>
    <mergeCell ref="B1:X4"/>
    <mergeCell ref="H8:J8"/>
    <mergeCell ref="B52:X52"/>
    <mergeCell ref="B13:X13"/>
    <mergeCell ref="L6:N6"/>
    <mergeCell ref="B6:G6"/>
    <mergeCell ref="L10:N10"/>
    <mergeCell ref="H9:J9"/>
    <mergeCell ref="B9:G9"/>
    <mergeCell ref="B10:G10"/>
    <mergeCell ref="R43:X43"/>
    <mergeCell ref="B43:H43"/>
    <mergeCell ref="J43:P43"/>
    <mergeCell ref="R34:X34"/>
    <mergeCell ref="J34:P34"/>
    <mergeCell ref="S14:X14"/>
    <mergeCell ref="B14:H14"/>
    <mergeCell ref="B25:H25"/>
    <mergeCell ref="B34:H34"/>
    <mergeCell ref="R16:X16"/>
    <mergeCell ref="R25:X25"/>
    <mergeCell ref="B16:H16"/>
    <mergeCell ref="J16:P16"/>
    <mergeCell ref="J25:P25"/>
  </mergeCells>
  <phoneticPr fontId="2" type="noConversion"/>
  <conditionalFormatting sqref="B45:F50 G45:H49">
    <cfRule type="expression" dxfId="47" priority="13" stopIfTrue="1">
      <formula>AND(B45&lt;&gt;"",MATCH(DATE($G$50,$H$50,B45),Courses,0))</formula>
    </cfRule>
    <cfRule type="expression" dxfId="46" priority="14" stopIfTrue="1">
      <formula>AND(B45&lt;&gt;"",MATCH(DATE($G$50,$H$50,B45),Event,0))</formula>
    </cfRule>
    <cfRule type="expression" dxfId="45" priority="15" stopIfTrue="1">
      <formula>AND(B45&lt;&gt;"",MATCH(DATE($G$50,$H$50,B45),Holiday,0))</formula>
    </cfRule>
  </conditionalFormatting>
  <conditionalFormatting sqref="J45:N50 O45:P49">
    <cfRule type="expression" dxfId="44" priority="16" stopIfTrue="1">
      <formula>AND(J45&lt;&gt;"",MATCH(DATE($O$50,$P$50,J45),Courses,0))</formula>
    </cfRule>
    <cfRule type="expression" dxfId="43" priority="17" stopIfTrue="1">
      <formula>AND(J45&lt;&gt;"",MATCH(DATE($O$50,$P$50,J45),Event,0))</formula>
    </cfRule>
    <cfRule type="expression" dxfId="42" priority="18" stopIfTrue="1">
      <formula>AND(J45&lt;&gt;"",MATCH(DATE($O$50,$P$50,J45),Holiday,0))</formula>
    </cfRule>
  </conditionalFormatting>
  <conditionalFormatting sqref="R45:V50 W45:X49">
    <cfRule type="expression" dxfId="41" priority="19" stopIfTrue="1">
      <formula>AND(R45&lt;&gt;"",MATCH(DATE($W$50,$X$50,R45),Courses,0))</formula>
    </cfRule>
    <cfRule type="expression" dxfId="40" priority="20" stopIfTrue="1">
      <formula>AND(R45&lt;&gt;"",MATCH(DATE($W$50,$X$50,R45),Event,0))</formula>
    </cfRule>
    <cfRule type="expression" dxfId="39" priority="21" stopIfTrue="1">
      <formula>AND(R45&lt;&gt;"",MATCH(DATE($W$50,$X$50,R45),Holiday,0))</formula>
    </cfRule>
  </conditionalFormatting>
  <conditionalFormatting sqref="R36:V41 W36:X40">
    <cfRule type="expression" dxfId="38" priority="22" stopIfTrue="1">
      <formula>AND(R36&lt;&gt;"",MATCH(DATE($W$41,$X$41,R36),Courses,0))</formula>
    </cfRule>
    <cfRule type="expression" dxfId="37" priority="23" stopIfTrue="1">
      <formula>AND(R36&lt;&gt;"",MATCH(DATE($W$41,$X$41,R36),Event,0))</formula>
    </cfRule>
    <cfRule type="expression" dxfId="36" priority="24" stopIfTrue="1">
      <formula>AND(R36&lt;&gt;"",MATCH(DATE($W$41,$X$41,R36),Holiday,0))</formula>
    </cfRule>
  </conditionalFormatting>
  <conditionalFormatting sqref="B36:F41 G36:H40">
    <cfRule type="expression" dxfId="35" priority="25" stopIfTrue="1">
      <formula>AND(B36&lt;&gt;"",MATCH(DATE($G$41,$H$41,B36),Courses,0))</formula>
    </cfRule>
    <cfRule type="expression" dxfId="34" priority="26" stopIfTrue="1">
      <formula>AND(B36&lt;&gt;"",MATCH(DATE($G$41,$H$41,B36),Event,0))</formula>
    </cfRule>
    <cfRule type="expression" dxfId="33" priority="27" stopIfTrue="1">
      <formula>AND(B36&lt;&gt;"",MATCH(DATE($G$41,$H$41,B36),Holiday,0))</formula>
    </cfRule>
  </conditionalFormatting>
  <conditionalFormatting sqref="J36:N41 O36:P40">
    <cfRule type="expression" dxfId="32" priority="28" stopIfTrue="1">
      <formula>AND(J36&lt;&gt;"",MATCH(DATE($O$41,$P$41,J36),Courses,0))</formula>
    </cfRule>
    <cfRule type="expression" dxfId="31" priority="29" stopIfTrue="1">
      <formula>MATCH(DATE($O$41,$P$41,J36),Event,0)</formula>
    </cfRule>
    <cfRule type="expression" dxfId="30" priority="30" stopIfTrue="1">
      <formula>AND(J36&lt;&gt;"",MATCH(DATE($O$41,$P$41,J36),Holiday,0))</formula>
    </cfRule>
  </conditionalFormatting>
  <conditionalFormatting sqref="J27:N32 O27:P31">
    <cfRule type="expression" dxfId="29" priority="31" stopIfTrue="1">
      <formula>AND(J27&lt;&gt;"",MATCH(DATE($O$32,$P$32,J27),Courses,0))</formula>
    </cfRule>
    <cfRule type="expression" dxfId="28" priority="32" stopIfTrue="1">
      <formula>AND(J27&lt;&gt;"",MATCH(DATE($O$32,$P$32,J27),Event,0))</formula>
    </cfRule>
    <cfRule type="expression" dxfId="27" priority="33" stopIfTrue="1">
      <formula>AND(J27&lt;&gt;"",MATCH(DATE($O$32,$P$32,J27),Holiday,0))</formula>
    </cfRule>
  </conditionalFormatting>
  <conditionalFormatting sqref="R27:V32 W27:X31">
    <cfRule type="expression" dxfId="26" priority="34" stopIfTrue="1">
      <formula>AND(R27&lt;&gt;"",MATCH(DATE($W$32,$X$32,R27),Courses,0))</formula>
    </cfRule>
    <cfRule type="expression" dxfId="25" priority="35" stopIfTrue="1">
      <formula>AND(R27&lt;&gt;"",MATCH(DATE($W$32,$X$32,R27),Event,0))</formula>
    </cfRule>
    <cfRule type="expression" dxfId="24" priority="36" stopIfTrue="1">
      <formula>AND(R27&lt;&gt;"",MATCH(DATE($W$32,$X$32,R27),Holiday,0))</formula>
    </cfRule>
  </conditionalFormatting>
  <conditionalFormatting sqref="B27:F32 G27:H31">
    <cfRule type="expression" dxfId="23" priority="37" stopIfTrue="1">
      <formula>AND(B27&lt;&gt;"",MATCH(DATE($G$32,$H$32,B27),Courses,0))</formula>
    </cfRule>
    <cfRule type="expression" dxfId="22" priority="38" stopIfTrue="1">
      <formula>AND(B27&lt;&gt;"",MATCH(DATE($G$32,$H$32,B27),Event,0))</formula>
    </cfRule>
    <cfRule type="expression" dxfId="21" priority="39" stopIfTrue="1">
      <formula>AND(B27&lt;&gt;"",MATCH(DATE($G$32,$H$32,B27),Holiday,0))</formula>
    </cfRule>
  </conditionalFormatting>
  <conditionalFormatting sqref="B18:F23 G18:H22">
    <cfRule type="expression" dxfId="20" priority="40" stopIfTrue="1">
      <formula>AND(B18&lt;&gt;"",MATCH(DATE($G$23,$H$23,B18),Courses,0))</formula>
    </cfRule>
    <cfRule type="expression" dxfId="19" priority="41" stopIfTrue="1">
      <formula>AND(B18&lt;&gt;"",MATCH(DATE($G$23,$H$23,B18),Event,0))</formula>
    </cfRule>
    <cfRule type="expression" dxfId="18" priority="42" stopIfTrue="1">
      <formula>AND(B18&lt;&gt;"",MATCH(DATE($G$23,$H$23,B18),Holiday,0))</formula>
    </cfRule>
  </conditionalFormatting>
  <conditionalFormatting sqref="J18:N23 O18:P22">
    <cfRule type="expression" dxfId="17" priority="43" stopIfTrue="1">
      <formula>AND(J18&lt;&gt;"",MATCH(DATE($O$23,$P$23,J18),Courses,0))</formula>
    </cfRule>
    <cfRule type="expression" dxfId="16" priority="44" stopIfTrue="1">
      <formula>AND(J18&lt;&gt;"",MATCH(DATE($O$23,$P$23,J18),Event,0))</formula>
    </cfRule>
    <cfRule type="expression" dxfId="15" priority="45" stopIfTrue="1">
      <formula>AND(J18&lt;&gt;"",MATCH(DATE($O$23,$P$23,J18),Holiday,0))</formula>
    </cfRule>
  </conditionalFormatting>
  <conditionalFormatting sqref="R18:V23 W18:X22">
    <cfRule type="expression" dxfId="14" priority="46" stopIfTrue="1">
      <formula>AND(R18&lt;&gt;"",MATCH(DATE($W$23,$X$23,R18),Courses,0))</formula>
    </cfRule>
    <cfRule type="expression" dxfId="13" priority="47" stopIfTrue="1">
      <formula>AND(R18&lt;&gt;"",MATCH(DATE($W$23,$X$23,R18),Event,0))</formula>
    </cfRule>
    <cfRule type="expression" dxfId="12" priority="48" stopIfTrue="1">
      <formula>AND(R18&lt;&gt;"",MATCH(DATE($W$23,$X$23,R18),Holiday,0))</formula>
    </cfRule>
  </conditionalFormatting>
  <conditionalFormatting sqref="R45:X50">
    <cfRule type="cellIs" dxfId="11" priority="12" stopIfTrue="1" operator="equal">
      <formula>""</formula>
    </cfRule>
  </conditionalFormatting>
  <conditionalFormatting sqref="J45:P50">
    <cfRule type="cellIs" dxfId="10" priority="11" stopIfTrue="1" operator="equal">
      <formula>""</formula>
    </cfRule>
  </conditionalFormatting>
  <conditionalFormatting sqref="B45:H50">
    <cfRule type="cellIs" dxfId="9" priority="10" stopIfTrue="1" operator="equal">
      <formula>""</formula>
    </cfRule>
  </conditionalFormatting>
  <conditionalFormatting sqref="R36:X41">
    <cfRule type="cellIs" dxfId="8" priority="9" stopIfTrue="1" operator="equal">
      <formula>""</formula>
    </cfRule>
  </conditionalFormatting>
  <conditionalFormatting sqref="J36:P41">
    <cfRule type="cellIs" dxfId="7" priority="8" stopIfTrue="1" operator="equal">
      <formula>""</formula>
    </cfRule>
  </conditionalFormatting>
  <conditionalFormatting sqref="B36:H41">
    <cfRule type="cellIs" dxfId="6" priority="7" stopIfTrue="1" operator="equal">
      <formula>""</formula>
    </cfRule>
  </conditionalFormatting>
  <conditionalFormatting sqref="R18:X23">
    <cfRule type="cellIs" dxfId="5" priority="6" stopIfTrue="1" operator="equal">
      <formula>""</formula>
    </cfRule>
  </conditionalFormatting>
  <conditionalFormatting sqref="J18:P23">
    <cfRule type="cellIs" dxfId="4" priority="5" stopIfTrue="1" operator="equal">
      <formula>""</formula>
    </cfRule>
  </conditionalFormatting>
  <conditionalFormatting sqref="B18:H23">
    <cfRule type="cellIs" dxfId="3" priority="4" stopIfTrue="1" operator="equal">
      <formula>""</formula>
    </cfRule>
  </conditionalFormatting>
  <conditionalFormatting sqref="B27:H32">
    <cfRule type="cellIs" dxfId="2" priority="3" stopIfTrue="1" operator="equal">
      <formula>""</formula>
    </cfRule>
  </conditionalFormatting>
  <conditionalFormatting sqref="J27:P32">
    <cfRule type="cellIs" dxfId="1" priority="2" stopIfTrue="1" operator="equal">
      <formula>""</formula>
    </cfRule>
  </conditionalFormatting>
  <conditionalFormatting sqref="R27:X32">
    <cfRule type="cellIs" dxfId="0" priority="1" stopIfTrue="1" operator="equal">
      <formula>""</formula>
    </cfRule>
  </conditionalFormatting>
  <pageMargins left="0.34" right="0.26" top="0.64" bottom="0.36" header="0.28000000000000003" footer="0.24"/>
  <pageSetup paperSize="9" scale="79" orientation="portrait" horizontalDpi="300" verticalDpi="300"/>
  <headerFooter alignWithMargins="0">
    <oddFooter>&amp;C(c) 2011 Excelcalendars.com</oddFooter>
  </headerFooter>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Ovulation Dummy</vt:lpstr>
      <vt:lpstr>Eisprungkalender</vt:lpstr>
      <vt:lpstr>Courses</vt:lpstr>
      <vt:lpstr>Eisprungkalender!Druckbereich</vt:lpstr>
      <vt:lpstr>Event</vt:lpstr>
      <vt:lpstr>Holiday</vt:lpstr>
    </vt:vector>
  </TitlesOfParts>
  <Manager/>
  <Company>https://schweiz-kalender.ch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Eisprungkalender</dc:title>
  <dc:subject/>
  <dc:creator>https://schweiz-kalender.ch</dc:creator>
  <cp:keywords/>
  <dc:description>Eisprungkalender - Fruchtbare Tage berechnen
https://schweiz-kalender.ch
</dc:description>
  <cp:lastModifiedBy>Michael Muther</cp:lastModifiedBy>
  <cp:lastPrinted>2011-08-30T02:05:15Z</cp:lastPrinted>
  <dcterms:created xsi:type="dcterms:W3CDTF">2008-10-29T15:28:11Z</dcterms:created>
  <dcterms:modified xsi:type="dcterms:W3CDTF">2019-01-06T15:38:36Z</dcterms:modified>
  <cp:category/>
</cp:coreProperties>
</file>